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8250" windowHeight="3770" activeTab="1"/>
  </bookViews>
  <sheets>
    <sheet name="Coste hora" sheetId="1" r:id="rId1"/>
    <sheet name="Coût Horaire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40" i="2"/>
  <c r="G38"/>
  <c r="G28"/>
  <c r="G32"/>
  <c r="G35"/>
  <c r="G36"/>
  <c r="F28"/>
  <c r="F29"/>
  <c r="F30"/>
  <c r="F31"/>
  <c r="F32"/>
  <c r="F33"/>
  <c r="F34"/>
  <c r="F35"/>
  <c r="F36"/>
  <c r="F37"/>
  <c r="F38"/>
  <c r="F27"/>
  <c r="B38"/>
  <c r="E38" s="1"/>
  <c r="B34"/>
  <c r="E34" s="1"/>
  <c r="B33"/>
  <c r="E33" s="1"/>
  <c r="B32"/>
  <c r="B31"/>
  <c r="B30"/>
  <c r="E30" s="1"/>
  <c r="B29"/>
  <c r="E29" s="1"/>
  <c r="B28"/>
  <c r="B27"/>
  <c r="E27" s="1"/>
  <c r="D40"/>
  <c r="E39"/>
  <c r="G34" s="1"/>
  <c r="E37"/>
  <c r="E36"/>
  <c r="E35"/>
  <c r="C40"/>
  <c r="E31"/>
  <c r="G41" s="1"/>
  <c r="E28"/>
  <c r="D18"/>
  <c r="E17"/>
  <c r="B16"/>
  <c r="E15"/>
  <c r="E14"/>
  <c r="E13"/>
  <c r="B12"/>
  <c r="E12" s="1"/>
  <c r="B11"/>
  <c r="E11" s="1"/>
  <c r="B10"/>
  <c r="B9"/>
  <c r="E9" s="1"/>
  <c r="B8"/>
  <c r="E8" s="1"/>
  <c r="B7"/>
  <c r="E7" s="1"/>
  <c r="B6"/>
  <c r="E6" s="1"/>
  <c r="B5"/>
  <c r="E5" s="1"/>
  <c r="H36" i="1"/>
  <c r="I36" s="1"/>
  <c r="K36" s="1"/>
  <c r="H37"/>
  <c r="I37" s="1"/>
  <c r="K37" s="1"/>
  <c r="H38"/>
  <c r="I38" s="1"/>
  <c r="K38" s="1"/>
  <c r="H39"/>
  <c r="I39" s="1"/>
  <c r="K39" s="1"/>
  <c r="H40"/>
  <c r="H35"/>
  <c r="H29"/>
  <c r="H30"/>
  <c r="I30" s="1"/>
  <c r="K30" s="1"/>
  <c r="H31"/>
  <c r="I31" s="1"/>
  <c r="K31" s="1"/>
  <c r="H32"/>
  <c r="H33"/>
  <c r="I33" s="1"/>
  <c r="K33" s="1"/>
  <c r="H28"/>
  <c r="I28" s="1"/>
  <c r="K28" s="1"/>
  <c r="F44"/>
  <c r="J22"/>
  <c r="H22"/>
  <c r="J21"/>
  <c r="H21"/>
  <c r="E42"/>
  <c r="D42"/>
  <c r="B42"/>
  <c r="F41"/>
  <c r="F40"/>
  <c r="C40"/>
  <c r="B40"/>
  <c r="F39"/>
  <c r="F38"/>
  <c r="F37"/>
  <c r="F36"/>
  <c r="B36"/>
  <c r="F35"/>
  <c r="B35"/>
  <c r="F34"/>
  <c r="F33"/>
  <c r="C33"/>
  <c r="C42" s="1"/>
  <c r="B33"/>
  <c r="F32"/>
  <c r="B32"/>
  <c r="F31"/>
  <c r="B31"/>
  <c r="B30"/>
  <c r="F30" s="1"/>
  <c r="F29"/>
  <c r="B29"/>
  <c r="F28"/>
  <c r="B28"/>
  <c r="I29"/>
  <c r="K29" s="1"/>
  <c r="I32"/>
  <c r="K32" s="1"/>
  <c r="I35"/>
  <c r="K35" s="1"/>
  <c r="I40"/>
  <c r="K40" s="1"/>
  <c r="H29" i="2" l="1"/>
  <c r="J29" s="1"/>
  <c r="G37"/>
  <c r="G29"/>
  <c r="G27"/>
  <c r="G30"/>
  <c r="G31"/>
  <c r="G33"/>
  <c r="H33" s="1"/>
  <c r="J33" s="1"/>
  <c r="H34"/>
  <c r="J34" s="1"/>
  <c r="H37"/>
  <c r="J37" s="1"/>
  <c r="H36"/>
  <c r="J36" s="1"/>
  <c r="H31"/>
  <c r="J31" s="1"/>
  <c r="H28"/>
  <c r="J28" s="1"/>
  <c r="E32"/>
  <c r="E40" s="1"/>
  <c r="C18"/>
  <c r="E10"/>
  <c r="E16"/>
  <c r="H38" s="1"/>
  <c r="J38" s="1"/>
  <c r="H30"/>
  <c r="J30" s="1"/>
  <c r="H35"/>
  <c r="J35" s="1"/>
  <c r="H27"/>
  <c r="J27" s="1"/>
  <c r="B40"/>
  <c r="B18"/>
  <c r="K42" i="1"/>
  <c r="F42"/>
  <c r="G40" i="2" l="1"/>
  <c r="H32"/>
  <c r="J32" s="1"/>
  <c r="E18"/>
  <c r="G20" s="1"/>
  <c r="J40" l="1"/>
  <c r="G5"/>
  <c r="I5" s="1"/>
  <c r="I20"/>
  <c r="I21" l="1"/>
  <c r="G21"/>
  <c r="H42" i="1" l="1"/>
  <c r="E19"/>
  <c r="D19"/>
  <c r="F18" l="1"/>
  <c r="G40"/>
  <c r="F17"/>
  <c r="C17"/>
  <c r="B17"/>
  <c r="G39"/>
  <c r="F16"/>
  <c r="G38"/>
  <c r="F15"/>
  <c r="G37"/>
  <c r="F14"/>
  <c r="G36"/>
  <c r="F13"/>
  <c r="B13"/>
  <c r="G35"/>
  <c r="F12" s="1"/>
  <c r="B12"/>
  <c r="F11"/>
  <c r="G33"/>
  <c r="F10"/>
  <c r="C10"/>
  <c r="B10"/>
  <c r="G32"/>
  <c r="F9" s="1"/>
  <c r="B9"/>
  <c r="G31"/>
  <c r="F8" s="1"/>
  <c r="B8"/>
  <c r="G30"/>
  <c r="F7" s="1"/>
  <c r="B7"/>
  <c r="G29"/>
  <c r="B6"/>
  <c r="F6" s="1"/>
  <c r="G28"/>
  <c r="C19" l="1"/>
  <c r="H34"/>
  <c r="H41"/>
  <c r="B5"/>
  <c r="B19" s="1"/>
  <c r="F5" l="1"/>
  <c r="F19" l="1"/>
  <c r="H5" s="1"/>
  <c r="J5" s="1"/>
</calcChain>
</file>

<file path=xl/sharedStrings.xml><?xml version="1.0" encoding="utf-8"?>
<sst xmlns="http://schemas.openxmlformats.org/spreadsheetml/2006/main" count="111" uniqueCount="66">
  <si>
    <t>Periodo</t>
  </si>
  <si>
    <t>Datos del TC2</t>
  </si>
  <si>
    <t>TOTAL</t>
  </si>
  <si>
    <t>COSTE NETO (liquido)</t>
  </si>
  <si>
    <t>IRPF</t>
  </si>
  <si>
    <t>S Social a cargo del trabajador</t>
  </si>
  <si>
    <t>S Social a cargo de la empresa</t>
  </si>
  <si>
    <t>ENERO 18</t>
  </si>
  <si>
    <t>FEBRERO 18</t>
  </si>
  <si>
    <t>MARZO 18</t>
  </si>
  <si>
    <t>ABRIL 18</t>
  </si>
  <si>
    <t>MAYO 18</t>
  </si>
  <si>
    <t>JUNIO 18</t>
  </si>
  <si>
    <t>JULIO 18</t>
  </si>
  <si>
    <t>AGOSTO 18</t>
  </si>
  <si>
    <t>SEPTIEMBRE 18</t>
  </si>
  <si>
    <t>OCTUBRE 18</t>
  </si>
  <si>
    <t>NOVIEMBRE 18</t>
  </si>
  <si>
    <t>DICIEMBRE 18</t>
  </si>
  <si>
    <t>HORAS PERIODO según contrato</t>
  </si>
  <si>
    <t>coste hora</t>
  </si>
  <si>
    <t>Importe imputado</t>
  </si>
  <si>
    <t>paga extra Junio</t>
  </si>
  <si>
    <t>Paga extra décembre</t>
  </si>
  <si>
    <t>HORAS mensuales según contrato 1592 h</t>
  </si>
  <si>
    <t>coste hora mensual</t>
  </si>
  <si>
    <t>prorata paga extra</t>
  </si>
  <si>
    <t>Coste ANUAL</t>
  </si>
  <si>
    <t>COSTE MENSUAL</t>
  </si>
  <si>
    <t>Horas dedicadas al proyecto</t>
  </si>
  <si>
    <t>Importe a imputar (horas dedicadas *coste hora del mes)</t>
  </si>
  <si>
    <t>horas proyecto según hojas de tiempo mensuales</t>
  </si>
  <si>
    <t>Paga extra diciembre</t>
  </si>
  <si>
    <t>En caso de auditoría se considerará como un coste anual, es decir a dividir por 1720 h (y no 1592)</t>
  </si>
  <si>
    <t>calcular por coste hora</t>
  </si>
  <si>
    <t>PAGA EXTRA</t>
  </si>
  <si>
    <t>Net</t>
  </si>
  <si>
    <t>Charge salariales</t>
  </si>
  <si>
    <t>Charges patronales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</si>
  <si>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</si>
  <si>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</si>
  <si>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</si>
  <si>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</si>
  <si>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</si>
  <si>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</si>
  <si>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</si>
  <si>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</si>
  <si>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</si>
  <si>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</si>
  <si>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</si>
  <si>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</si>
  <si>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</si>
  <si>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13ème mois</t>
  </si>
  <si>
    <t>données issues du bulletin de salaire</t>
  </si>
  <si>
    <t>coût horaire établit annuellement</t>
  </si>
  <si>
    <t>heures dédiées au projet selon feuille de 100% de l'enregistrement du temps</t>
  </si>
  <si>
    <t>montant imputé au projet</t>
  </si>
  <si>
    <t>Heures selon contrat ou décret*</t>
  </si>
  <si>
    <t>COÛT MENSUEL</t>
  </si>
  <si>
    <t>Montant à imputer au projet</t>
  </si>
  <si>
    <t>Heures mensuelles selon contrat/décret 1607 h</t>
  </si>
  <si>
    <t>Coût horaire établit sur une base annuelle</t>
  </si>
  <si>
    <t>En cas d'audit, cela sera considéré comme un coût annuel, c'est à dire divisé par 1720 heure (et non 1607 heures)</t>
  </si>
  <si>
    <t>prorata 13ème mois lissé sur 12 mois</t>
  </si>
  <si>
    <t>Coût horaire mensuel
(colonne tOTAL + prorata 13èm mois) / heures mensuelles</t>
  </si>
  <si>
    <t>Heures dédiés (seleon feuille de temps mensuelle enregistrant 100% du temps de travail)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</si>
</sst>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.00\ [$€-C0A]_-;\-* #,##0.00\ [$€-C0A]_-;_-* &quot;-&quot;??\ [$€-C0A]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17" fontId="3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2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3" fontId="11" fillId="0" borderId="0" xfId="0" applyNumberFormat="1" applyFont="1"/>
    <xf numFmtId="0" fontId="2" fillId="0" borderId="0" xfId="0" applyFont="1"/>
    <xf numFmtId="0" fontId="0" fillId="0" borderId="0" xfId="0" applyFont="1"/>
    <xf numFmtId="164" fontId="8" fillId="3" borderId="7" xfId="0" applyNumberFormat="1" applyFont="1" applyFill="1" applyBorder="1" applyAlignment="1" applyProtection="1">
      <alignment vertical="center" wrapText="1"/>
      <protection locked="0"/>
    </xf>
    <xf numFmtId="164" fontId="8" fillId="3" borderId="2" xfId="0" applyNumberFormat="1" applyFont="1" applyFill="1" applyBorder="1" applyAlignment="1">
      <alignment horizontal="right" vertical="center" wrapText="1"/>
    </xf>
    <xf numFmtId="43" fontId="0" fillId="3" borderId="0" xfId="0" applyNumberFormat="1" applyFill="1"/>
    <xf numFmtId="0" fontId="0" fillId="3" borderId="0" xfId="0" applyFill="1"/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3" fontId="9" fillId="3" borderId="0" xfId="1" applyFont="1" applyFill="1"/>
    <xf numFmtId="0" fontId="9" fillId="3" borderId="0" xfId="0" applyFont="1" applyFill="1"/>
    <xf numFmtId="49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43" fontId="14" fillId="3" borderId="0" xfId="1" applyFont="1" applyFill="1"/>
    <xf numFmtId="0" fontId="14" fillId="3" borderId="0" xfId="0" applyFont="1" applyFill="1"/>
    <xf numFmtId="0" fontId="9" fillId="4" borderId="0" xfId="0" applyFont="1" applyFill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10" xfId="0" applyNumberFormat="1" applyFont="1" applyFill="1" applyBorder="1" applyAlignment="1" applyProtection="1">
      <alignment vertical="center" wrapText="1"/>
      <protection locked="0"/>
    </xf>
    <xf numFmtId="164" fontId="12" fillId="3" borderId="3" xfId="0" applyNumberFormat="1" applyFont="1" applyFill="1" applyBorder="1" applyAlignment="1">
      <alignment horizontal="right" vertical="center" wrapText="1"/>
    </xf>
    <xf numFmtId="164" fontId="15" fillId="5" borderId="7" xfId="0" applyNumberFormat="1" applyFont="1" applyFill="1" applyBorder="1" applyAlignment="1" applyProtection="1">
      <alignment vertical="center" wrapText="1"/>
      <protection locked="0"/>
    </xf>
    <xf numFmtId="164" fontId="15" fillId="5" borderId="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5" fontId="0" fillId="0" borderId="0" xfId="3" applyNumberFormat="1" applyFont="1"/>
    <xf numFmtId="165" fontId="10" fillId="0" borderId="0" xfId="3" applyNumberFormat="1" applyFont="1"/>
    <xf numFmtId="0" fontId="9" fillId="3" borderId="2" xfId="0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/>
    </xf>
    <xf numFmtId="0" fontId="0" fillId="0" borderId="2" xfId="0" applyBorder="1"/>
    <xf numFmtId="164" fontId="8" fillId="5" borderId="7" xfId="0" applyNumberFormat="1" applyFont="1" applyFill="1" applyBorder="1" applyAlignment="1" applyProtection="1">
      <alignment vertical="center" wrapText="1"/>
      <protection locked="0"/>
    </xf>
    <xf numFmtId="164" fontId="8" fillId="5" borderId="2" xfId="0" applyNumberFormat="1" applyFont="1" applyFill="1" applyBorder="1" applyAlignment="1">
      <alignment horizontal="right" vertical="center" wrapText="1"/>
    </xf>
    <xf numFmtId="164" fontId="10" fillId="0" borderId="0" xfId="0" applyNumberFormat="1" applyFont="1"/>
    <xf numFmtId="43" fontId="16" fillId="0" borderId="0" xfId="0" applyNumberFormat="1" applyFont="1"/>
    <xf numFmtId="9" fontId="0" fillId="0" borderId="0" xfId="0" applyNumberFormat="1"/>
    <xf numFmtId="43" fontId="0" fillId="0" borderId="2" xfId="1" applyFont="1" applyBorder="1"/>
    <xf numFmtId="0" fontId="2" fillId="0" borderId="2" xfId="0" applyFont="1" applyBorder="1"/>
    <xf numFmtId="0" fontId="0" fillId="0" borderId="2" xfId="0" applyFont="1" applyBorder="1"/>
    <xf numFmtId="43" fontId="9" fillId="3" borderId="2" xfId="1" applyFont="1" applyFill="1" applyBorder="1"/>
    <xf numFmtId="0" fontId="9" fillId="3" borderId="2" xfId="0" applyFont="1" applyFill="1" applyBorder="1"/>
    <xf numFmtId="44" fontId="0" fillId="0" borderId="2" xfId="3" applyFont="1" applyBorder="1"/>
    <xf numFmtId="44" fontId="11" fillId="3" borderId="2" xfId="3" applyFont="1" applyFill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3" fontId="11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165" fontId="0" fillId="3" borderId="0" xfId="3" applyNumberFormat="1" applyFont="1" applyFill="1"/>
    <xf numFmtId="164" fontId="0" fillId="3" borderId="0" xfId="0" applyNumberFormat="1" applyFill="1"/>
    <xf numFmtId="165" fontId="10" fillId="3" borderId="0" xfId="3" applyNumberFormat="1" applyFont="1" applyFill="1"/>
    <xf numFmtId="164" fontId="10" fillId="3" borderId="0" xfId="0" applyNumberFormat="1" applyFont="1" applyFill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44"/>
  <sheetViews>
    <sheetView topLeftCell="A16" zoomScale="115" zoomScaleNormal="115" workbookViewId="0">
      <selection activeCell="K42" sqref="K42"/>
    </sheetView>
  </sheetViews>
  <sheetFormatPr baseColWidth="10" defaultRowHeight="14.5"/>
  <cols>
    <col min="1" max="1" width="16.26953125" customWidth="1"/>
    <col min="2" max="2" width="17.54296875" customWidth="1"/>
    <col min="3" max="6" width="13.81640625" customWidth="1"/>
    <col min="8" max="8" width="16.26953125" customWidth="1"/>
    <col min="10" max="10" width="15.1796875" customWidth="1"/>
    <col min="11" max="11" width="14.26953125" customWidth="1"/>
    <col min="12" max="12" width="17.7265625" customWidth="1"/>
    <col min="13" max="13" width="12.453125" bestFit="1" customWidth="1"/>
    <col min="15" max="15" width="18.1796875" customWidth="1"/>
  </cols>
  <sheetData>
    <row r="3" spans="1:10">
      <c r="A3" s="54" t="s">
        <v>0</v>
      </c>
      <c r="B3" s="56"/>
      <c r="C3" s="56"/>
      <c r="D3" s="56" t="s">
        <v>1</v>
      </c>
      <c r="E3" s="56"/>
      <c r="F3" s="1" t="s">
        <v>2</v>
      </c>
      <c r="G3" s="61" t="s">
        <v>27</v>
      </c>
      <c r="H3" s="61"/>
      <c r="I3" s="61"/>
      <c r="J3" s="61"/>
    </row>
    <row r="4" spans="1:10" ht="65">
      <c r="A4" s="55"/>
      <c r="B4" s="9" t="s">
        <v>3</v>
      </c>
      <c r="C4" s="9" t="s">
        <v>4</v>
      </c>
      <c r="D4" s="9" t="s">
        <v>5</v>
      </c>
      <c r="E4" s="9" t="s">
        <v>6</v>
      </c>
      <c r="F4" s="2"/>
      <c r="G4" s="9" t="s">
        <v>19</v>
      </c>
      <c r="H4" s="9" t="s">
        <v>20</v>
      </c>
      <c r="I4" s="9" t="s">
        <v>31</v>
      </c>
      <c r="J4" s="9" t="s">
        <v>21</v>
      </c>
    </row>
    <row r="5" spans="1:10">
      <c r="A5" s="3" t="s">
        <v>7</v>
      </c>
      <c r="B5" s="32">
        <f t="shared" ref="B5:B13" si="0">1292.4</f>
        <v>1292.4000000000001</v>
      </c>
      <c r="C5" s="32">
        <v>192.47</v>
      </c>
      <c r="D5" s="33">
        <v>119.04</v>
      </c>
      <c r="E5" s="33">
        <v>593.34</v>
      </c>
      <c r="F5" s="4">
        <f>SUM(B5:E5)</f>
        <v>2197.25</v>
      </c>
      <c r="G5" s="59">
        <v>1592</v>
      </c>
      <c r="H5" s="60">
        <f>F19/G5</f>
        <v>18.687776381909547</v>
      </c>
      <c r="I5" s="59">
        <v>96.5</v>
      </c>
      <c r="J5" s="58">
        <f>I5*H5</f>
        <v>1803.3704208542713</v>
      </c>
    </row>
    <row r="6" spans="1:10">
      <c r="A6" s="3" t="s">
        <v>8</v>
      </c>
      <c r="B6" s="32">
        <f t="shared" si="0"/>
        <v>1292.4000000000001</v>
      </c>
      <c r="C6" s="32">
        <v>192.47</v>
      </c>
      <c r="D6" s="33">
        <v>119.04</v>
      </c>
      <c r="E6" s="33">
        <v>593.34</v>
      </c>
      <c r="F6" s="4">
        <f t="shared" ref="F6:F18" si="1">SUM(B6:E6)</f>
        <v>2197.25</v>
      </c>
      <c r="G6" s="59"/>
      <c r="H6" s="60"/>
      <c r="I6" s="59"/>
      <c r="J6" s="58"/>
    </row>
    <row r="7" spans="1:10">
      <c r="A7" s="3" t="s">
        <v>9</v>
      </c>
      <c r="B7" s="32">
        <f>1292.4</f>
        <v>1292.4000000000001</v>
      </c>
      <c r="C7" s="32">
        <v>192.47</v>
      </c>
      <c r="D7" s="33">
        <v>119.04</v>
      </c>
      <c r="E7" s="33">
        <v>593.34</v>
      </c>
      <c r="F7" s="4">
        <f t="shared" si="1"/>
        <v>2197.25</v>
      </c>
      <c r="G7" s="59"/>
      <c r="H7" s="60"/>
      <c r="I7" s="59"/>
      <c r="J7" s="58"/>
    </row>
    <row r="8" spans="1:10">
      <c r="A8" s="3" t="s">
        <v>10</v>
      </c>
      <c r="B8" s="32">
        <f t="shared" si="0"/>
        <v>1292.4000000000001</v>
      </c>
      <c r="C8" s="32">
        <v>192.47</v>
      </c>
      <c r="D8" s="33">
        <v>119.04</v>
      </c>
      <c r="E8" s="33">
        <v>593.34</v>
      </c>
      <c r="F8" s="4">
        <f t="shared" si="1"/>
        <v>2197.25</v>
      </c>
      <c r="G8" s="59"/>
      <c r="H8" s="60"/>
      <c r="I8" s="59"/>
      <c r="J8" s="58"/>
    </row>
    <row r="9" spans="1:10">
      <c r="A9" s="3" t="s">
        <v>11</v>
      </c>
      <c r="B9" s="32">
        <f t="shared" si="0"/>
        <v>1292.4000000000001</v>
      </c>
      <c r="C9" s="32">
        <v>192.47</v>
      </c>
      <c r="D9" s="33">
        <v>119.04</v>
      </c>
      <c r="E9" s="33">
        <v>593.34</v>
      </c>
      <c r="F9" s="4">
        <f t="shared" si="1"/>
        <v>2197.25</v>
      </c>
      <c r="G9" s="59"/>
      <c r="H9" s="60"/>
      <c r="I9" s="59"/>
      <c r="J9" s="58"/>
    </row>
    <row r="10" spans="1:10">
      <c r="A10" s="3" t="s">
        <v>12</v>
      </c>
      <c r="B10" s="32">
        <f>1292.4</f>
        <v>1292.4000000000001</v>
      </c>
      <c r="C10" s="32">
        <f>192.47</f>
        <v>192.47</v>
      </c>
      <c r="D10" s="33">
        <v>119.04</v>
      </c>
      <c r="E10" s="33">
        <v>593.34</v>
      </c>
      <c r="F10" s="4">
        <f t="shared" si="1"/>
        <v>2197.25</v>
      </c>
      <c r="G10" s="59"/>
      <c r="H10" s="60"/>
      <c r="I10" s="59"/>
      <c r="J10" s="58"/>
    </row>
    <row r="11" spans="1:10" s="27" customFormat="1">
      <c r="A11" s="24" t="s">
        <v>22</v>
      </c>
      <c r="B11" s="17">
        <v>1411.44</v>
      </c>
      <c r="C11" s="17">
        <v>192.47</v>
      </c>
      <c r="D11" s="18"/>
      <c r="E11" s="18"/>
      <c r="F11" s="25">
        <f t="shared" si="1"/>
        <v>1603.91</v>
      </c>
      <c r="G11" s="59"/>
      <c r="H11" s="60"/>
      <c r="I11" s="59"/>
      <c r="J11" s="58"/>
    </row>
    <row r="12" spans="1:10">
      <c r="A12" s="3" t="s">
        <v>13</v>
      </c>
      <c r="B12" s="32">
        <f>1292.4</f>
        <v>1292.4000000000001</v>
      </c>
      <c r="C12" s="32">
        <v>192.47</v>
      </c>
      <c r="D12" s="33">
        <v>119.04</v>
      </c>
      <c r="E12" s="33">
        <v>593.34</v>
      </c>
      <c r="F12" s="4">
        <f t="shared" si="1"/>
        <v>2197.25</v>
      </c>
      <c r="G12" s="59"/>
      <c r="H12" s="60"/>
      <c r="I12" s="59"/>
      <c r="J12" s="58"/>
    </row>
    <row r="13" spans="1:10">
      <c r="A13" s="5" t="s">
        <v>14</v>
      </c>
      <c r="B13" s="32">
        <f t="shared" si="0"/>
        <v>1292.4000000000001</v>
      </c>
      <c r="C13" s="32">
        <v>192.47</v>
      </c>
      <c r="D13" s="33">
        <v>119.04</v>
      </c>
      <c r="E13" s="33">
        <v>593.34</v>
      </c>
      <c r="F13" s="4">
        <f t="shared" si="1"/>
        <v>2197.25</v>
      </c>
      <c r="G13" s="59"/>
      <c r="H13" s="60"/>
      <c r="I13" s="59"/>
      <c r="J13" s="58"/>
    </row>
    <row r="14" spans="1:10">
      <c r="A14" s="5" t="s">
        <v>15</v>
      </c>
      <c r="B14" s="32">
        <v>1314.32</v>
      </c>
      <c r="C14" s="32">
        <v>195.73</v>
      </c>
      <c r="D14" s="33">
        <v>121.06</v>
      </c>
      <c r="E14" s="33">
        <v>603.37</v>
      </c>
      <c r="F14" s="4">
        <f t="shared" si="1"/>
        <v>2234.48</v>
      </c>
      <c r="G14" s="59"/>
      <c r="H14" s="60"/>
      <c r="I14" s="59"/>
      <c r="J14" s="58"/>
    </row>
    <row r="15" spans="1:10">
      <c r="A15" s="5" t="s">
        <v>16</v>
      </c>
      <c r="B15" s="32">
        <v>1314.32</v>
      </c>
      <c r="C15" s="32">
        <v>195.73</v>
      </c>
      <c r="D15" s="33">
        <v>121.06</v>
      </c>
      <c r="E15" s="33">
        <v>603.37</v>
      </c>
      <c r="F15" s="4">
        <f t="shared" si="1"/>
        <v>2234.48</v>
      </c>
      <c r="G15" s="59"/>
      <c r="H15" s="60"/>
      <c r="I15" s="59"/>
      <c r="J15" s="58"/>
    </row>
    <row r="16" spans="1:10">
      <c r="A16" s="5" t="s">
        <v>17</v>
      </c>
      <c r="B16" s="32">
        <v>1314.32</v>
      </c>
      <c r="C16" s="32">
        <v>195.73</v>
      </c>
      <c r="D16" s="33">
        <v>121.06</v>
      </c>
      <c r="E16" s="33">
        <v>603.37</v>
      </c>
      <c r="F16" s="4">
        <f t="shared" si="1"/>
        <v>2234.48</v>
      </c>
      <c r="G16" s="59"/>
      <c r="H16" s="60"/>
      <c r="I16" s="59"/>
      <c r="J16" s="58"/>
    </row>
    <row r="17" spans="1:15">
      <c r="A17" s="5" t="s">
        <v>18</v>
      </c>
      <c r="B17" s="32">
        <f>1314.32</f>
        <v>1314.32</v>
      </c>
      <c r="C17" s="32">
        <f>195.73</f>
        <v>195.73</v>
      </c>
      <c r="D17" s="33">
        <v>121.06</v>
      </c>
      <c r="E17" s="33">
        <v>603.37</v>
      </c>
      <c r="F17" s="4">
        <f t="shared" si="1"/>
        <v>2234.48</v>
      </c>
      <c r="G17" s="59"/>
      <c r="H17" s="60"/>
      <c r="I17" s="59"/>
      <c r="J17" s="58"/>
    </row>
    <row r="18" spans="1:15" s="28" customFormat="1" ht="29">
      <c r="A18" s="29" t="s">
        <v>32</v>
      </c>
      <c r="B18" s="30">
        <v>1435.38</v>
      </c>
      <c r="C18" s="30">
        <v>195.73</v>
      </c>
      <c r="D18" s="31"/>
      <c r="E18" s="31"/>
      <c r="F18" s="21">
        <f t="shared" si="1"/>
        <v>1631.1100000000001</v>
      </c>
      <c r="G18" s="37"/>
      <c r="H18" s="38"/>
      <c r="I18" s="37"/>
      <c r="J18" s="39"/>
      <c r="K18" s="23"/>
      <c r="L18" s="23"/>
    </row>
    <row r="19" spans="1:15" ht="15" thickBot="1">
      <c r="A19" s="6" t="s">
        <v>2</v>
      </c>
      <c r="B19" s="10">
        <f>SUM(B5:B18)</f>
        <v>18443.3</v>
      </c>
      <c r="C19" s="10">
        <f>SUM(C5:C18)</f>
        <v>2710.88</v>
      </c>
      <c r="D19" s="10">
        <f>SUM(D5:D18)</f>
        <v>1436.5599999999997</v>
      </c>
      <c r="E19" s="10">
        <f>SUM(E5:E18)</f>
        <v>7160.2</v>
      </c>
      <c r="F19" s="7">
        <f>SUM(F5:F18)</f>
        <v>29750.94</v>
      </c>
      <c r="G19" s="40"/>
      <c r="H19" s="40"/>
      <c r="I19" s="40"/>
      <c r="J19" s="40"/>
    </row>
    <row r="20" spans="1:15">
      <c r="F20" s="8"/>
    </row>
    <row r="21" spans="1:15" ht="29.25" customHeight="1">
      <c r="A21" s="66" t="s">
        <v>33</v>
      </c>
      <c r="B21" s="66"/>
      <c r="C21" s="66"/>
      <c r="D21" s="66"/>
      <c r="E21" s="66"/>
      <c r="F21" s="20"/>
      <c r="G21" s="20">
        <v>1720</v>
      </c>
      <c r="H21" s="67">
        <f>F19/G21</f>
        <v>17.297058139534883</v>
      </c>
      <c r="I21" s="20">
        <v>96.5</v>
      </c>
      <c r="J21" s="68">
        <f>I21*H21</f>
        <v>1669.1661104651162</v>
      </c>
    </row>
    <row r="22" spans="1:15">
      <c r="A22" s="20"/>
      <c r="B22" s="20"/>
      <c r="C22" s="20"/>
      <c r="D22" s="20"/>
      <c r="E22" s="20"/>
      <c r="F22" s="20"/>
      <c r="G22" s="20"/>
      <c r="H22" s="69">
        <f>H21-H5</f>
        <v>-1.390718242374664</v>
      </c>
      <c r="I22" s="20"/>
      <c r="J22" s="70">
        <f>J21-J5</f>
        <v>-134.20431038915513</v>
      </c>
    </row>
    <row r="23" spans="1:15">
      <c r="O23" s="13"/>
    </row>
    <row r="24" spans="1:15">
      <c r="A24" s="53" t="s">
        <v>34</v>
      </c>
      <c r="B24" s="53"/>
      <c r="C24" s="53"/>
      <c r="D24" s="53"/>
      <c r="E24" s="53"/>
      <c r="F24" s="53"/>
    </row>
    <row r="26" spans="1:15">
      <c r="A26" s="54" t="s">
        <v>0</v>
      </c>
      <c r="B26" s="56"/>
      <c r="C26" s="56"/>
      <c r="D26" s="56" t="s">
        <v>1</v>
      </c>
      <c r="E26" s="56"/>
      <c r="F26" s="1" t="s">
        <v>2</v>
      </c>
      <c r="G26" s="53" t="s">
        <v>28</v>
      </c>
      <c r="H26" s="53"/>
      <c r="I26" s="53"/>
      <c r="J26" s="53"/>
      <c r="K26" s="53"/>
    </row>
    <row r="27" spans="1:15" ht="65">
      <c r="A27" s="55"/>
      <c r="B27" s="9" t="s">
        <v>3</v>
      </c>
      <c r="C27" s="9" t="s">
        <v>4</v>
      </c>
      <c r="D27" s="9" t="s">
        <v>5</v>
      </c>
      <c r="E27" s="9" t="s">
        <v>6</v>
      </c>
      <c r="F27" s="2"/>
      <c r="G27" s="11" t="s">
        <v>24</v>
      </c>
      <c r="H27" s="11" t="s">
        <v>26</v>
      </c>
      <c r="I27" s="11" t="s">
        <v>25</v>
      </c>
      <c r="J27" s="11" t="s">
        <v>29</v>
      </c>
      <c r="K27" s="11" t="s">
        <v>30</v>
      </c>
    </row>
    <row r="28" spans="1:15">
      <c r="A28" s="3" t="s">
        <v>7</v>
      </c>
      <c r="B28" s="41">
        <f t="shared" ref="B28:B36" si="2">1292.4</f>
        <v>1292.4000000000001</v>
      </c>
      <c r="C28" s="41">
        <v>192.47</v>
      </c>
      <c r="D28" s="42">
        <v>119.04</v>
      </c>
      <c r="E28" s="42">
        <v>593.34</v>
      </c>
      <c r="F28" s="4">
        <f>SUM(B28:E28)</f>
        <v>2197.25</v>
      </c>
      <c r="G28" s="12">
        <f>1592/12</f>
        <v>132.66666666666666</v>
      </c>
      <c r="H28" s="12">
        <f>$F$44/12</f>
        <v>269.58500000000004</v>
      </c>
      <c r="I28" s="12">
        <f t="shared" ref="I28:I33" si="3">(F5+H28)/G28</f>
        <v>18.594233668341712</v>
      </c>
      <c r="J28" s="15"/>
      <c r="K28" s="13">
        <f>J28*I28</f>
        <v>0</v>
      </c>
    </row>
    <row r="29" spans="1:15">
      <c r="A29" s="3" t="s">
        <v>8</v>
      </c>
      <c r="B29" s="41">
        <f t="shared" si="2"/>
        <v>1292.4000000000001</v>
      </c>
      <c r="C29" s="41">
        <v>192.47</v>
      </c>
      <c r="D29" s="42">
        <v>119.04</v>
      </c>
      <c r="E29" s="42">
        <v>593.34</v>
      </c>
      <c r="F29" s="4">
        <f t="shared" ref="F29:F41" si="4">SUM(B29:E29)</f>
        <v>2197.25</v>
      </c>
      <c r="G29" s="12">
        <f t="shared" ref="G29:G40" si="5">1592/12</f>
        <v>132.66666666666666</v>
      </c>
      <c r="H29" s="12">
        <f t="shared" ref="H29:H33" si="6">$F$44/12</f>
        <v>269.58500000000004</v>
      </c>
      <c r="I29" s="12">
        <f t="shared" si="3"/>
        <v>18.594233668341712</v>
      </c>
      <c r="J29" s="15"/>
      <c r="K29" s="13">
        <f t="shared" ref="K29:K40" si="7">J29*I29</f>
        <v>0</v>
      </c>
    </row>
    <row r="30" spans="1:15">
      <c r="A30" s="3" t="s">
        <v>9</v>
      </c>
      <c r="B30" s="41">
        <f>1292.4</f>
        <v>1292.4000000000001</v>
      </c>
      <c r="C30" s="41">
        <v>192.47</v>
      </c>
      <c r="D30" s="42">
        <v>119.04</v>
      </c>
      <c r="E30" s="42">
        <v>593.34</v>
      </c>
      <c r="F30" s="4">
        <f t="shared" si="4"/>
        <v>2197.25</v>
      </c>
      <c r="G30" s="12">
        <f t="shared" si="5"/>
        <v>132.66666666666666</v>
      </c>
      <c r="H30" s="12">
        <f t="shared" si="6"/>
        <v>269.58500000000004</v>
      </c>
      <c r="I30" s="12">
        <f t="shared" si="3"/>
        <v>18.594233668341712</v>
      </c>
      <c r="J30" s="16">
        <v>14.25</v>
      </c>
      <c r="K30" s="13">
        <f t="shared" si="7"/>
        <v>264.96782977386937</v>
      </c>
    </row>
    <row r="31" spans="1:15">
      <c r="A31" s="3" t="s">
        <v>10</v>
      </c>
      <c r="B31" s="41">
        <f t="shared" si="2"/>
        <v>1292.4000000000001</v>
      </c>
      <c r="C31" s="41">
        <v>192.47</v>
      </c>
      <c r="D31" s="42">
        <v>119.04</v>
      </c>
      <c r="E31" s="42">
        <v>593.34</v>
      </c>
      <c r="F31" s="4">
        <f t="shared" si="4"/>
        <v>2197.25</v>
      </c>
      <c r="G31" s="12">
        <f t="shared" si="5"/>
        <v>132.66666666666666</v>
      </c>
      <c r="H31" s="12">
        <f t="shared" si="6"/>
        <v>269.58500000000004</v>
      </c>
      <c r="I31" s="12">
        <f t="shared" si="3"/>
        <v>18.594233668341712</v>
      </c>
      <c r="J31" s="16">
        <v>13.75</v>
      </c>
      <c r="K31" s="13">
        <f t="shared" si="7"/>
        <v>255.67071293969855</v>
      </c>
    </row>
    <row r="32" spans="1:15">
      <c r="A32" s="3" t="s">
        <v>11</v>
      </c>
      <c r="B32" s="41">
        <f t="shared" si="2"/>
        <v>1292.4000000000001</v>
      </c>
      <c r="C32" s="41">
        <v>192.47</v>
      </c>
      <c r="D32" s="42">
        <v>119.04</v>
      </c>
      <c r="E32" s="42">
        <v>593.34</v>
      </c>
      <c r="F32" s="4">
        <f t="shared" si="4"/>
        <v>2197.25</v>
      </c>
      <c r="G32" s="12">
        <f t="shared" si="5"/>
        <v>132.66666666666666</v>
      </c>
      <c r="H32" s="12">
        <f t="shared" si="6"/>
        <v>269.58500000000004</v>
      </c>
      <c r="I32" s="12">
        <f t="shared" si="3"/>
        <v>18.594233668341712</v>
      </c>
      <c r="J32" s="16"/>
      <c r="K32" s="13">
        <f t="shared" si="7"/>
        <v>0</v>
      </c>
    </row>
    <row r="33" spans="1:11">
      <c r="A33" s="3" t="s">
        <v>12</v>
      </c>
      <c r="B33" s="41">
        <f>1292.4</f>
        <v>1292.4000000000001</v>
      </c>
      <c r="C33" s="41">
        <f>192.47</f>
        <v>192.47</v>
      </c>
      <c r="D33" s="42">
        <v>119.04</v>
      </c>
      <c r="E33" s="42">
        <v>593.34</v>
      </c>
      <c r="F33" s="4">
        <f t="shared" si="4"/>
        <v>2197.25</v>
      </c>
      <c r="G33" s="12">
        <f t="shared" si="5"/>
        <v>132.66666666666666</v>
      </c>
      <c r="H33" s="12">
        <f t="shared" si="6"/>
        <v>269.58500000000004</v>
      </c>
      <c r="I33" s="12">
        <f t="shared" si="3"/>
        <v>18.594233668341712</v>
      </c>
      <c r="J33" s="16"/>
      <c r="K33" s="13">
        <f t="shared" si="7"/>
        <v>0</v>
      </c>
    </row>
    <row r="34" spans="1:11">
      <c r="A34" s="24" t="s">
        <v>22</v>
      </c>
      <c r="B34" s="17">
        <v>1411.44</v>
      </c>
      <c r="C34" s="17">
        <v>192.47</v>
      </c>
      <c r="D34" s="18"/>
      <c r="E34" s="18"/>
      <c r="F34" s="25">
        <f t="shared" si="4"/>
        <v>1603.91</v>
      </c>
      <c r="G34" s="26"/>
      <c r="H34" s="26">
        <f t="shared" ref="H34:H41" si="8">($F$11+$F$18)/12</f>
        <v>269.58500000000004</v>
      </c>
      <c r="I34" s="26"/>
      <c r="J34" s="27"/>
      <c r="K34" s="13"/>
    </row>
    <row r="35" spans="1:11">
      <c r="A35" s="3" t="s">
        <v>13</v>
      </c>
      <c r="B35" s="41">
        <f>1292.4</f>
        <v>1292.4000000000001</v>
      </c>
      <c r="C35" s="41">
        <v>192.47</v>
      </c>
      <c r="D35" s="42">
        <v>119.04</v>
      </c>
      <c r="E35" s="42">
        <v>593.34</v>
      </c>
      <c r="F35" s="4">
        <f t="shared" si="4"/>
        <v>2197.25</v>
      </c>
      <c r="G35" s="12">
        <f t="shared" si="5"/>
        <v>132.66666666666666</v>
      </c>
      <c r="H35" s="12">
        <f>$F$44/12</f>
        <v>269.58500000000004</v>
      </c>
      <c r="I35" s="12">
        <f t="shared" ref="I35:I40" si="9">(F12+H35)/G35</f>
        <v>18.594233668341712</v>
      </c>
      <c r="J35" s="16"/>
      <c r="K35" s="13">
        <f t="shared" si="7"/>
        <v>0</v>
      </c>
    </row>
    <row r="36" spans="1:11">
      <c r="A36" s="5" t="s">
        <v>14</v>
      </c>
      <c r="B36" s="41">
        <f t="shared" si="2"/>
        <v>1292.4000000000001</v>
      </c>
      <c r="C36" s="41">
        <v>192.47</v>
      </c>
      <c r="D36" s="42">
        <v>119.04</v>
      </c>
      <c r="E36" s="42">
        <v>593.34</v>
      </c>
      <c r="F36" s="4">
        <f t="shared" si="4"/>
        <v>2197.25</v>
      </c>
      <c r="G36" s="12">
        <f t="shared" si="5"/>
        <v>132.66666666666666</v>
      </c>
      <c r="H36" s="12">
        <f t="shared" ref="H36:H40" si="10">$F$44/12</f>
        <v>269.58500000000004</v>
      </c>
      <c r="I36" s="12">
        <f t="shared" si="9"/>
        <v>18.594233668341712</v>
      </c>
      <c r="J36" s="16"/>
      <c r="K36" s="13">
        <f t="shared" si="7"/>
        <v>0</v>
      </c>
    </row>
    <row r="37" spans="1:11">
      <c r="A37" s="5" t="s">
        <v>15</v>
      </c>
      <c r="B37" s="41">
        <v>1314.32</v>
      </c>
      <c r="C37" s="41">
        <v>195.73</v>
      </c>
      <c r="D37" s="42">
        <v>121.06</v>
      </c>
      <c r="E37" s="42">
        <v>603.37</v>
      </c>
      <c r="F37" s="4">
        <f t="shared" si="4"/>
        <v>2234.48</v>
      </c>
      <c r="G37" s="12">
        <f t="shared" si="5"/>
        <v>132.66666666666666</v>
      </c>
      <c r="H37" s="12">
        <f t="shared" si="10"/>
        <v>269.58500000000004</v>
      </c>
      <c r="I37" s="12">
        <f t="shared" si="9"/>
        <v>18.874861809045228</v>
      </c>
      <c r="J37" s="16"/>
      <c r="K37" s="13">
        <f t="shared" si="7"/>
        <v>0</v>
      </c>
    </row>
    <row r="38" spans="1:11">
      <c r="A38" s="5" t="s">
        <v>16</v>
      </c>
      <c r="B38" s="41">
        <v>1314.32</v>
      </c>
      <c r="C38" s="41">
        <v>195.73</v>
      </c>
      <c r="D38" s="42">
        <v>121.06</v>
      </c>
      <c r="E38" s="42">
        <v>603.37</v>
      </c>
      <c r="F38" s="4">
        <f t="shared" si="4"/>
        <v>2234.48</v>
      </c>
      <c r="G38" s="12">
        <f t="shared" si="5"/>
        <v>132.66666666666666</v>
      </c>
      <c r="H38" s="12">
        <f t="shared" si="10"/>
        <v>269.58500000000004</v>
      </c>
      <c r="I38" s="12">
        <f t="shared" si="9"/>
        <v>18.874861809045228</v>
      </c>
      <c r="J38" s="16">
        <v>25</v>
      </c>
      <c r="K38" s="13">
        <f t="shared" si="7"/>
        <v>471.87154522613071</v>
      </c>
    </row>
    <row r="39" spans="1:11">
      <c r="A39" s="5" t="s">
        <v>17</v>
      </c>
      <c r="B39" s="41">
        <v>1314.32</v>
      </c>
      <c r="C39" s="41">
        <v>195.73</v>
      </c>
      <c r="D39" s="42">
        <v>121.06</v>
      </c>
      <c r="E39" s="42">
        <v>603.37</v>
      </c>
      <c r="F39" s="4">
        <f t="shared" si="4"/>
        <v>2234.48</v>
      </c>
      <c r="G39" s="12">
        <f t="shared" si="5"/>
        <v>132.66666666666666</v>
      </c>
      <c r="H39" s="12">
        <f t="shared" si="10"/>
        <v>269.58500000000004</v>
      </c>
      <c r="I39" s="12">
        <f t="shared" si="9"/>
        <v>18.874861809045228</v>
      </c>
      <c r="J39" s="16">
        <v>7.25</v>
      </c>
      <c r="K39" s="13">
        <f t="shared" si="7"/>
        <v>136.8427481155779</v>
      </c>
    </row>
    <row r="40" spans="1:11">
      <c r="A40" s="5" t="s">
        <v>18</v>
      </c>
      <c r="B40" s="41">
        <f>1314.32</f>
        <v>1314.32</v>
      </c>
      <c r="C40" s="41">
        <f>195.73</f>
        <v>195.73</v>
      </c>
      <c r="D40" s="42">
        <v>121.06</v>
      </c>
      <c r="E40" s="42">
        <v>603.37</v>
      </c>
      <c r="F40" s="4">
        <f t="shared" si="4"/>
        <v>2234.48</v>
      </c>
      <c r="G40" s="12">
        <f t="shared" si="5"/>
        <v>132.66666666666666</v>
      </c>
      <c r="H40" s="12">
        <f t="shared" si="10"/>
        <v>269.58500000000004</v>
      </c>
      <c r="I40" s="12">
        <f t="shared" si="9"/>
        <v>18.874861809045228</v>
      </c>
      <c r="J40" s="16">
        <v>36.25</v>
      </c>
      <c r="K40" s="13">
        <f t="shared" si="7"/>
        <v>684.21374057788955</v>
      </c>
    </row>
    <row r="41" spans="1:11" s="20" customFormat="1" ht="29">
      <c r="A41" s="29" t="s">
        <v>23</v>
      </c>
      <c r="B41" s="30">
        <v>1435.38</v>
      </c>
      <c r="C41" s="30">
        <v>195.73</v>
      </c>
      <c r="D41" s="31"/>
      <c r="E41" s="31"/>
      <c r="F41" s="21">
        <f t="shared" si="4"/>
        <v>1631.1100000000001</v>
      </c>
      <c r="G41" s="22"/>
      <c r="H41" s="22">
        <f t="shared" si="8"/>
        <v>269.58500000000004</v>
      </c>
      <c r="I41" s="22"/>
      <c r="J41" s="23"/>
      <c r="K41" s="19"/>
    </row>
    <row r="42" spans="1:11" ht="15" thickBot="1">
      <c r="A42" s="6" t="s">
        <v>2</v>
      </c>
      <c r="B42" s="10">
        <f>SUM(B28:B41)</f>
        <v>18443.3</v>
      </c>
      <c r="C42" s="10">
        <f>SUM(C28:C41)</f>
        <v>2710.88</v>
      </c>
      <c r="D42" s="10">
        <f>SUM(D28:D41)</f>
        <v>1436.5599999999997</v>
      </c>
      <c r="E42" s="10">
        <f>SUM(E28:E41)</f>
        <v>7160.2</v>
      </c>
      <c r="F42" s="7">
        <f>SUM(F28:F41)</f>
        <v>29750.94</v>
      </c>
      <c r="G42" s="12"/>
      <c r="H42" s="12">
        <f>F25+F32/12</f>
        <v>183.10416666666666</v>
      </c>
      <c r="I42" s="12"/>
      <c r="K42" s="14">
        <f>SUM(K28:K41)</f>
        <v>1813.5665766331658</v>
      </c>
    </row>
    <row r="44" spans="1:11">
      <c r="E44" t="s">
        <v>35</v>
      </c>
      <c r="F44" s="34">
        <f>F34+F41</f>
        <v>3235.0200000000004</v>
      </c>
    </row>
  </sheetData>
  <mergeCells count="14">
    <mergeCell ref="J5:J17"/>
    <mergeCell ref="A3:A4"/>
    <mergeCell ref="B3:C3"/>
    <mergeCell ref="D3:E3"/>
    <mergeCell ref="G5:G17"/>
    <mergeCell ref="H5:H17"/>
    <mergeCell ref="I5:I17"/>
    <mergeCell ref="G3:J3"/>
    <mergeCell ref="G26:K26"/>
    <mergeCell ref="A26:A27"/>
    <mergeCell ref="B26:C26"/>
    <mergeCell ref="D26:E26"/>
    <mergeCell ref="A21:E21"/>
    <mergeCell ref="A24:F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44"/>
  <sheetViews>
    <sheetView tabSelected="1" zoomScaleNormal="100" workbookViewId="0">
      <selection activeCell="M14" sqref="M14"/>
    </sheetView>
  </sheetViews>
  <sheetFormatPr baseColWidth="10" defaultRowHeight="14.5"/>
  <cols>
    <col min="3" max="3" width="24.1796875" customWidth="1"/>
    <col min="4" max="8" width="18.81640625" customWidth="1"/>
  </cols>
  <sheetData>
    <row r="3" spans="1:12">
      <c r="A3" s="54" t="s">
        <v>39</v>
      </c>
      <c r="B3" s="63" t="s">
        <v>53</v>
      </c>
      <c r="C3" s="64"/>
      <c r="D3" s="65"/>
      <c r="E3" s="1" t="s">
        <v>2</v>
      </c>
      <c r="F3" s="61" t="s">
        <v>61</v>
      </c>
      <c r="G3" s="61"/>
      <c r="H3" s="61"/>
      <c r="I3" s="61"/>
    </row>
    <row r="4" spans="1:12" ht="65">
      <c r="A4" s="55"/>
      <c r="B4" s="9" t="s">
        <v>36</v>
      </c>
      <c r="C4" s="9" t="s">
        <v>37</v>
      </c>
      <c r="D4" s="9" t="s">
        <v>38</v>
      </c>
      <c r="E4" s="2"/>
      <c r="F4" s="9" t="s">
        <v>57</v>
      </c>
      <c r="G4" s="9" t="s">
        <v>54</v>
      </c>
      <c r="H4" s="9" t="s">
        <v>55</v>
      </c>
      <c r="I4" s="9" t="s">
        <v>56</v>
      </c>
    </row>
    <row r="5" spans="1:12">
      <c r="A5" s="3" t="s">
        <v>40</v>
      </c>
      <c r="B5" s="32">
        <f t="shared" ref="B5:B12" si="0">1292.4</f>
        <v>1292.4000000000001</v>
      </c>
      <c r="C5" s="32">
        <v>592.47</v>
      </c>
      <c r="D5" s="33">
        <v>519.04</v>
      </c>
      <c r="E5" s="4">
        <f t="shared" ref="E5:E17" si="1">SUM(B5:D5)</f>
        <v>2403.91</v>
      </c>
      <c r="F5" s="59">
        <v>1607</v>
      </c>
      <c r="G5" s="60">
        <f>E18/F5</f>
        <v>19.286397013067827</v>
      </c>
      <c r="H5" s="59">
        <v>96.5</v>
      </c>
      <c r="I5" s="58">
        <f>H5*G5</f>
        <v>1861.1373117610453</v>
      </c>
    </row>
    <row r="6" spans="1:12">
      <c r="A6" s="3" t="s">
        <v>41</v>
      </c>
      <c r="B6" s="32">
        <f t="shared" si="0"/>
        <v>1292.4000000000001</v>
      </c>
      <c r="C6" s="32">
        <v>592.47</v>
      </c>
      <c r="D6" s="33">
        <v>519.04</v>
      </c>
      <c r="E6" s="4">
        <f t="shared" si="1"/>
        <v>2403.91</v>
      </c>
      <c r="F6" s="59"/>
      <c r="G6" s="60"/>
      <c r="H6" s="59"/>
      <c r="I6" s="58"/>
    </row>
    <row r="7" spans="1:12">
      <c r="A7" s="3" t="s">
        <v>42</v>
      </c>
      <c r="B7" s="32">
        <f>1292.4</f>
        <v>1292.4000000000001</v>
      </c>
      <c r="C7" s="32">
        <v>592.47</v>
      </c>
      <c r="D7" s="33">
        <v>519.04</v>
      </c>
      <c r="E7" s="4">
        <f t="shared" si="1"/>
        <v>2403.91</v>
      </c>
      <c r="F7" s="59"/>
      <c r="G7" s="60"/>
      <c r="H7" s="59"/>
      <c r="I7" s="58"/>
      <c r="L7" s="12"/>
    </row>
    <row r="8" spans="1:12">
      <c r="A8" s="3" t="s">
        <v>43</v>
      </c>
      <c r="B8" s="32">
        <f t="shared" si="0"/>
        <v>1292.4000000000001</v>
      </c>
      <c r="C8" s="32">
        <v>592.47</v>
      </c>
      <c r="D8" s="33">
        <v>519.04</v>
      </c>
      <c r="E8" s="4">
        <f t="shared" si="1"/>
        <v>2403.91</v>
      </c>
      <c r="F8" s="59"/>
      <c r="G8" s="60"/>
      <c r="H8" s="59"/>
      <c r="I8" s="58"/>
    </row>
    <row r="9" spans="1:12">
      <c r="A9" s="3" t="s">
        <v>44</v>
      </c>
      <c r="B9" s="32">
        <f t="shared" si="0"/>
        <v>1292.4000000000001</v>
      </c>
      <c r="C9" s="32">
        <v>592.47</v>
      </c>
      <c r="D9" s="33">
        <v>519.04</v>
      </c>
      <c r="E9" s="4">
        <f t="shared" si="1"/>
        <v>2403.91</v>
      </c>
      <c r="F9" s="59"/>
      <c r="G9" s="60"/>
      <c r="H9" s="59"/>
      <c r="I9" s="58"/>
    </row>
    <row r="10" spans="1:12">
      <c r="A10" s="3" t="s">
        <v>45</v>
      </c>
      <c r="B10" s="32">
        <f>1292.4</f>
        <v>1292.4000000000001</v>
      </c>
      <c r="C10" s="32">
        <v>592.47</v>
      </c>
      <c r="D10" s="33">
        <v>519.04</v>
      </c>
      <c r="E10" s="4">
        <f t="shared" si="1"/>
        <v>2403.91</v>
      </c>
      <c r="F10" s="59"/>
      <c r="G10" s="60"/>
      <c r="H10" s="59"/>
      <c r="I10" s="58"/>
    </row>
    <row r="11" spans="1:12">
      <c r="A11" s="3" t="s">
        <v>46</v>
      </c>
      <c r="B11" s="32">
        <f>1292.4</f>
        <v>1292.4000000000001</v>
      </c>
      <c r="C11" s="32">
        <v>592.47</v>
      </c>
      <c r="D11" s="33">
        <v>519.04</v>
      </c>
      <c r="E11" s="4">
        <f t="shared" si="1"/>
        <v>2403.91</v>
      </c>
      <c r="F11" s="59"/>
      <c r="G11" s="60"/>
      <c r="H11" s="59"/>
      <c r="I11" s="58"/>
    </row>
    <row r="12" spans="1:12">
      <c r="A12" s="3" t="s">
        <v>47</v>
      </c>
      <c r="B12" s="32">
        <f t="shared" si="0"/>
        <v>1292.4000000000001</v>
      </c>
      <c r="C12" s="32">
        <v>592.47</v>
      </c>
      <c r="D12" s="33">
        <v>519.04</v>
      </c>
      <c r="E12" s="4">
        <f t="shared" si="1"/>
        <v>2403.91</v>
      </c>
      <c r="F12" s="59"/>
      <c r="G12" s="60"/>
      <c r="H12" s="59"/>
      <c r="I12" s="58"/>
    </row>
    <row r="13" spans="1:12">
      <c r="A13" s="5" t="s">
        <v>48</v>
      </c>
      <c r="B13" s="32">
        <v>1314.32</v>
      </c>
      <c r="C13" s="32">
        <v>595.73</v>
      </c>
      <c r="D13" s="33">
        <v>519.04</v>
      </c>
      <c r="E13" s="4">
        <f t="shared" si="1"/>
        <v>2429.09</v>
      </c>
      <c r="F13" s="59"/>
      <c r="G13" s="60"/>
      <c r="H13" s="59"/>
      <c r="I13" s="58"/>
    </row>
    <row r="14" spans="1:12">
      <c r="A14" s="5" t="s">
        <v>49</v>
      </c>
      <c r="B14" s="32">
        <v>1314.32</v>
      </c>
      <c r="C14" s="32">
        <v>595.73</v>
      </c>
      <c r="D14" s="33">
        <v>519.04</v>
      </c>
      <c r="E14" s="4">
        <f t="shared" si="1"/>
        <v>2429.09</v>
      </c>
      <c r="F14" s="59"/>
      <c r="G14" s="60"/>
      <c r="H14" s="59"/>
      <c r="I14" s="58"/>
    </row>
    <row r="15" spans="1:12">
      <c r="A15" s="5" t="s">
        <v>50</v>
      </c>
      <c r="B15" s="32">
        <v>1314.32</v>
      </c>
      <c r="C15" s="32">
        <v>595.73</v>
      </c>
      <c r="D15" s="33">
        <v>519.04</v>
      </c>
      <c r="E15" s="4">
        <f t="shared" si="1"/>
        <v>2429.09</v>
      </c>
      <c r="F15" s="59"/>
      <c r="G15" s="60"/>
      <c r="H15" s="59"/>
      <c r="I15" s="58"/>
    </row>
    <row r="16" spans="1:12">
      <c r="A16" s="5" t="s">
        <v>51</v>
      </c>
      <c r="B16" s="32">
        <f>1314.32</f>
        <v>1314.32</v>
      </c>
      <c r="C16" s="32">
        <v>595.73</v>
      </c>
      <c r="D16" s="33">
        <v>519.04</v>
      </c>
      <c r="E16" s="4">
        <f t="shared" si="1"/>
        <v>2429.09</v>
      </c>
      <c r="F16" s="59"/>
      <c r="G16" s="60"/>
      <c r="H16" s="59"/>
      <c r="I16" s="58"/>
      <c r="L16" s="45"/>
    </row>
    <row r="17" spans="1:10" ht="29">
      <c r="A17" s="29" t="s">
        <v>52</v>
      </c>
      <c r="B17" s="30">
        <v>1435.38</v>
      </c>
      <c r="C17" s="30">
        <v>610.22</v>
      </c>
      <c r="D17" s="31"/>
      <c r="E17" s="21">
        <f t="shared" si="1"/>
        <v>2045.6000000000001</v>
      </c>
      <c r="F17" s="37"/>
      <c r="G17" s="38"/>
      <c r="H17" s="37"/>
      <c r="I17" s="39"/>
      <c r="J17" s="23"/>
    </row>
    <row r="18" spans="1:10" ht="15" thickBot="1">
      <c r="A18" s="6" t="s">
        <v>2</v>
      </c>
      <c r="B18" s="10">
        <f>SUM(B5:B17)</f>
        <v>17031.859999999997</v>
      </c>
      <c r="C18" s="10">
        <f>SUM(C5:C17)</f>
        <v>7732.9000000000005</v>
      </c>
      <c r="D18" s="10">
        <f>SUM(D5:D17)</f>
        <v>6228.48</v>
      </c>
      <c r="E18" s="7">
        <f>SUM(E5:E17)</f>
        <v>30993.239999999998</v>
      </c>
      <c r="F18" s="40"/>
      <c r="G18" s="40"/>
      <c r="H18" s="40"/>
      <c r="I18" s="40"/>
    </row>
    <row r="19" spans="1:10">
      <c r="E19" s="8"/>
    </row>
    <row r="20" spans="1:10" ht="33.75" customHeight="1">
      <c r="A20" s="57" t="s">
        <v>62</v>
      </c>
      <c r="B20" s="57"/>
      <c r="C20" s="57"/>
      <c r="D20" s="57"/>
      <c r="F20">
        <v>1720</v>
      </c>
      <c r="G20" s="35">
        <f>E18/F20</f>
        <v>18.019325581395346</v>
      </c>
      <c r="H20">
        <v>96.5</v>
      </c>
      <c r="I20" s="34">
        <f>H20*G20</f>
        <v>1738.8649186046509</v>
      </c>
    </row>
    <row r="21" spans="1:10">
      <c r="G21" s="36">
        <f>G20-G5</f>
        <v>-1.2670714316724805</v>
      </c>
      <c r="I21" s="43">
        <f>I20-I5</f>
        <v>-122.2723931563944</v>
      </c>
    </row>
    <row r="23" spans="1:10">
      <c r="A23" s="53" t="s">
        <v>34</v>
      </c>
      <c r="B23" s="53"/>
      <c r="C23" s="53"/>
      <c r="D23" s="53"/>
      <c r="E23" s="53"/>
      <c r="G23" s="45"/>
    </row>
    <row r="25" spans="1:10" s="15" customFormat="1" ht="15" customHeight="1">
      <c r="A25" s="54" t="s">
        <v>39</v>
      </c>
      <c r="B25" s="63" t="s">
        <v>53</v>
      </c>
      <c r="C25" s="64"/>
      <c r="D25" s="65"/>
      <c r="E25" s="1"/>
      <c r="F25" s="62" t="s">
        <v>58</v>
      </c>
      <c r="G25" s="62"/>
      <c r="H25" s="62"/>
      <c r="I25" s="62"/>
      <c r="J25" s="62"/>
    </row>
    <row r="26" spans="1:10" ht="130">
      <c r="A26" s="55"/>
      <c r="B26" s="9" t="s">
        <v>36</v>
      </c>
      <c r="C26" s="9" t="s">
        <v>37</v>
      </c>
      <c r="D26" s="9" t="s">
        <v>38</v>
      </c>
      <c r="E26" s="2" t="s">
        <v>2</v>
      </c>
      <c r="F26" s="9" t="s">
        <v>60</v>
      </c>
      <c r="G26" s="9" t="s">
        <v>63</v>
      </c>
      <c r="H26" s="9" t="s">
        <v>64</v>
      </c>
      <c r="I26" s="9" t="s">
        <v>65</v>
      </c>
      <c r="J26" s="9" t="s">
        <v>59</v>
      </c>
    </row>
    <row r="27" spans="1:10">
      <c r="A27" s="3" t="s">
        <v>40</v>
      </c>
      <c r="B27" s="32">
        <f t="shared" ref="B27:B34" si="2">1292.4</f>
        <v>1292.4000000000001</v>
      </c>
      <c r="C27" s="32">
        <v>592.47</v>
      </c>
      <c r="D27" s="33">
        <v>519.04</v>
      </c>
      <c r="E27" s="4">
        <f t="shared" ref="E27:E39" si="3">SUM(B27:D27)</f>
        <v>2403.91</v>
      </c>
      <c r="F27" s="46">
        <f>1607/12</f>
        <v>133.91666666666666</v>
      </c>
      <c r="G27" s="46">
        <f>$E$39/12</f>
        <v>170.46666666666667</v>
      </c>
      <c r="H27" s="51">
        <f t="shared" ref="H27:H38" si="4">(E5+G27)/F27</f>
        <v>19.223721219663972</v>
      </c>
      <c r="I27" s="47"/>
      <c r="J27" s="51">
        <f>I27*H27</f>
        <v>0</v>
      </c>
    </row>
    <row r="28" spans="1:10">
      <c r="A28" s="3" t="s">
        <v>41</v>
      </c>
      <c r="B28" s="32">
        <f t="shared" si="2"/>
        <v>1292.4000000000001</v>
      </c>
      <c r="C28" s="32">
        <v>592.47</v>
      </c>
      <c r="D28" s="33">
        <v>519.04</v>
      </c>
      <c r="E28" s="4">
        <f t="shared" si="3"/>
        <v>2403.91</v>
      </c>
      <c r="F28" s="46">
        <f t="shared" ref="F28:F38" si="5">1607/12</f>
        <v>133.91666666666666</v>
      </c>
      <c r="G28" s="46">
        <f t="shared" ref="G28:G38" si="6">$E$39/12</f>
        <v>170.46666666666667</v>
      </c>
      <c r="H28" s="51">
        <f t="shared" si="4"/>
        <v>19.223721219663972</v>
      </c>
      <c r="I28" s="47"/>
      <c r="J28" s="51">
        <f t="shared" ref="J28:J38" si="7">I28*H28</f>
        <v>0</v>
      </c>
    </row>
    <row r="29" spans="1:10">
      <c r="A29" s="3" t="s">
        <v>42</v>
      </c>
      <c r="B29" s="32">
        <f>1292.4</f>
        <v>1292.4000000000001</v>
      </c>
      <c r="C29" s="32">
        <v>592.47</v>
      </c>
      <c r="D29" s="33">
        <v>519.04</v>
      </c>
      <c r="E29" s="4">
        <f t="shared" si="3"/>
        <v>2403.91</v>
      </c>
      <c r="F29" s="46">
        <f t="shared" si="5"/>
        <v>133.91666666666666</v>
      </c>
      <c r="G29" s="46">
        <f t="shared" si="6"/>
        <v>170.46666666666667</v>
      </c>
      <c r="H29" s="51">
        <f t="shared" si="4"/>
        <v>19.223721219663972</v>
      </c>
      <c r="I29" s="48">
        <v>14.25</v>
      </c>
      <c r="J29" s="51">
        <f t="shared" si="7"/>
        <v>273.93802738021162</v>
      </c>
    </row>
    <row r="30" spans="1:10">
      <c r="A30" s="3" t="s">
        <v>43</v>
      </c>
      <c r="B30" s="32">
        <f t="shared" si="2"/>
        <v>1292.4000000000001</v>
      </c>
      <c r="C30" s="32">
        <v>592.47</v>
      </c>
      <c r="D30" s="33">
        <v>519.04</v>
      </c>
      <c r="E30" s="4">
        <f t="shared" si="3"/>
        <v>2403.91</v>
      </c>
      <c r="F30" s="46">
        <f t="shared" si="5"/>
        <v>133.91666666666666</v>
      </c>
      <c r="G30" s="46">
        <f t="shared" si="6"/>
        <v>170.46666666666667</v>
      </c>
      <c r="H30" s="51">
        <f t="shared" si="4"/>
        <v>19.223721219663972</v>
      </c>
      <c r="I30" s="48">
        <v>13.75</v>
      </c>
      <c r="J30" s="51">
        <f t="shared" si="7"/>
        <v>264.32616677037959</v>
      </c>
    </row>
    <row r="31" spans="1:10">
      <c r="A31" s="3" t="s">
        <v>44</v>
      </c>
      <c r="B31" s="32">
        <f t="shared" si="2"/>
        <v>1292.4000000000001</v>
      </c>
      <c r="C31" s="32">
        <v>592.47</v>
      </c>
      <c r="D31" s="33">
        <v>519.04</v>
      </c>
      <c r="E31" s="4">
        <f t="shared" si="3"/>
        <v>2403.91</v>
      </c>
      <c r="F31" s="46">
        <f t="shared" si="5"/>
        <v>133.91666666666666</v>
      </c>
      <c r="G31" s="46">
        <f t="shared" si="6"/>
        <v>170.46666666666667</v>
      </c>
      <c r="H31" s="51">
        <f t="shared" si="4"/>
        <v>19.223721219663972</v>
      </c>
      <c r="I31" s="48"/>
      <c r="J31" s="51">
        <f t="shared" si="7"/>
        <v>0</v>
      </c>
    </row>
    <row r="32" spans="1:10">
      <c r="A32" s="3" t="s">
        <v>45</v>
      </c>
      <c r="B32" s="32">
        <f>1292.4</f>
        <v>1292.4000000000001</v>
      </c>
      <c r="C32" s="32">
        <v>592.47</v>
      </c>
      <c r="D32" s="33">
        <v>519.04</v>
      </c>
      <c r="E32" s="4">
        <f t="shared" si="3"/>
        <v>2403.91</v>
      </c>
      <c r="F32" s="46">
        <f t="shared" si="5"/>
        <v>133.91666666666666</v>
      </c>
      <c r="G32" s="46">
        <f t="shared" si="6"/>
        <v>170.46666666666667</v>
      </c>
      <c r="H32" s="51">
        <f t="shared" si="4"/>
        <v>19.223721219663972</v>
      </c>
      <c r="I32" s="48"/>
      <c r="J32" s="51">
        <f t="shared" si="7"/>
        <v>0</v>
      </c>
    </row>
    <row r="33" spans="1:10">
      <c r="A33" s="3" t="s">
        <v>46</v>
      </c>
      <c r="B33" s="32">
        <f>1292.4</f>
        <v>1292.4000000000001</v>
      </c>
      <c r="C33" s="32">
        <v>592.47</v>
      </c>
      <c r="D33" s="33">
        <v>519.04</v>
      </c>
      <c r="E33" s="4">
        <f t="shared" si="3"/>
        <v>2403.91</v>
      </c>
      <c r="F33" s="46">
        <f t="shared" si="5"/>
        <v>133.91666666666666</v>
      </c>
      <c r="G33" s="46">
        <f t="shared" si="6"/>
        <v>170.46666666666667</v>
      </c>
      <c r="H33" s="51">
        <f t="shared" si="4"/>
        <v>19.223721219663972</v>
      </c>
      <c r="I33" s="48"/>
      <c r="J33" s="51">
        <f t="shared" si="7"/>
        <v>0</v>
      </c>
    </row>
    <row r="34" spans="1:10">
      <c r="A34" s="3" t="s">
        <v>47</v>
      </c>
      <c r="B34" s="32">
        <f t="shared" si="2"/>
        <v>1292.4000000000001</v>
      </c>
      <c r="C34" s="32">
        <v>592.47</v>
      </c>
      <c r="D34" s="33">
        <v>519.04</v>
      </c>
      <c r="E34" s="4">
        <f t="shared" si="3"/>
        <v>2403.91</v>
      </c>
      <c r="F34" s="46">
        <f t="shared" si="5"/>
        <v>133.91666666666666</v>
      </c>
      <c r="G34" s="46">
        <f t="shared" si="6"/>
        <v>170.46666666666667</v>
      </c>
      <c r="H34" s="51">
        <f t="shared" si="4"/>
        <v>19.223721219663972</v>
      </c>
      <c r="I34" s="48"/>
      <c r="J34" s="51">
        <f t="shared" si="7"/>
        <v>0</v>
      </c>
    </row>
    <row r="35" spans="1:10">
      <c r="A35" s="5" t="s">
        <v>48</v>
      </c>
      <c r="B35" s="32">
        <v>1314.32</v>
      </c>
      <c r="C35" s="32">
        <v>595.73</v>
      </c>
      <c r="D35" s="33">
        <v>519.04</v>
      </c>
      <c r="E35" s="4">
        <f t="shared" si="3"/>
        <v>2429.09</v>
      </c>
      <c r="F35" s="46">
        <f t="shared" si="5"/>
        <v>133.91666666666666</v>
      </c>
      <c r="G35" s="46">
        <f t="shared" si="6"/>
        <v>170.46666666666667</v>
      </c>
      <c r="H35" s="51">
        <f t="shared" si="4"/>
        <v>19.411748599875548</v>
      </c>
      <c r="I35" s="48"/>
      <c r="J35" s="51">
        <f t="shared" si="7"/>
        <v>0</v>
      </c>
    </row>
    <row r="36" spans="1:10">
      <c r="A36" s="5" t="s">
        <v>49</v>
      </c>
      <c r="B36" s="32">
        <v>1314.32</v>
      </c>
      <c r="C36" s="32">
        <v>595.73</v>
      </c>
      <c r="D36" s="33">
        <v>519.04</v>
      </c>
      <c r="E36" s="4">
        <f t="shared" si="3"/>
        <v>2429.09</v>
      </c>
      <c r="F36" s="46">
        <f t="shared" si="5"/>
        <v>133.91666666666666</v>
      </c>
      <c r="G36" s="46">
        <f t="shared" si="6"/>
        <v>170.46666666666667</v>
      </c>
      <c r="H36" s="51">
        <f t="shared" si="4"/>
        <v>19.411748599875548</v>
      </c>
      <c r="I36" s="48">
        <v>25</v>
      </c>
      <c r="J36" s="51">
        <f t="shared" si="7"/>
        <v>485.2937149968887</v>
      </c>
    </row>
    <row r="37" spans="1:10">
      <c r="A37" s="5" t="s">
        <v>50</v>
      </c>
      <c r="B37" s="32">
        <v>1314.32</v>
      </c>
      <c r="C37" s="32">
        <v>595.73</v>
      </c>
      <c r="D37" s="33">
        <v>519.04</v>
      </c>
      <c r="E37" s="4">
        <f t="shared" si="3"/>
        <v>2429.09</v>
      </c>
      <c r="F37" s="46">
        <f t="shared" si="5"/>
        <v>133.91666666666666</v>
      </c>
      <c r="G37" s="46">
        <f t="shared" si="6"/>
        <v>170.46666666666667</v>
      </c>
      <c r="H37" s="51">
        <f t="shared" si="4"/>
        <v>19.411748599875548</v>
      </c>
      <c r="I37" s="48">
        <v>7.25</v>
      </c>
      <c r="J37" s="51">
        <f t="shared" si="7"/>
        <v>140.73517734909771</v>
      </c>
    </row>
    <row r="38" spans="1:10">
      <c r="A38" s="5" t="s">
        <v>51</v>
      </c>
      <c r="B38" s="32">
        <f>1314.32</f>
        <v>1314.32</v>
      </c>
      <c r="C38" s="32">
        <v>595.73</v>
      </c>
      <c r="D38" s="33">
        <v>519.04</v>
      </c>
      <c r="E38" s="4">
        <f t="shared" si="3"/>
        <v>2429.09</v>
      </c>
      <c r="F38" s="46">
        <f t="shared" si="5"/>
        <v>133.91666666666666</v>
      </c>
      <c r="G38" s="46">
        <f t="shared" si="6"/>
        <v>170.46666666666667</v>
      </c>
      <c r="H38" s="51">
        <f t="shared" si="4"/>
        <v>19.411748599875548</v>
      </c>
      <c r="I38" s="48">
        <v>36.25</v>
      </c>
      <c r="J38" s="51">
        <f t="shared" si="7"/>
        <v>703.67588674548858</v>
      </c>
    </row>
    <row r="39" spans="1:10" ht="29">
      <c r="A39" s="29" t="s">
        <v>52</v>
      </c>
      <c r="B39" s="30">
        <v>1435.38</v>
      </c>
      <c r="C39" s="30">
        <v>610.22</v>
      </c>
      <c r="D39" s="31"/>
      <c r="E39" s="21">
        <f t="shared" si="3"/>
        <v>2045.6000000000001</v>
      </c>
      <c r="F39" s="46"/>
      <c r="G39" s="46"/>
      <c r="H39" s="46"/>
      <c r="I39" s="48"/>
      <c r="J39" s="51"/>
    </row>
    <row r="40" spans="1:10" ht="15" thickBot="1">
      <c r="A40" s="6" t="s">
        <v>2</v>
      </c>
      <c r="B40" s="10">
        <f>SUM(B27:B39)</f>
        <v>17031.859999999997</v>
      </c>
      <c r="C40" s="10">
        <f>SUM(C27:C39)</f>
        <v>7732.9000000000005</v>
      </c>
      <c r="D40" s="10">
        <f>SUM(D27:D39)</f>
        <v>6228.48</v>
      </c>
      <c r="E40" s="7">
        <f>SUM(E27:E39)</f>
        <v>30993.239999999998</v>
      </c>
      <c r="F40" s="49"/>
      <c r="G40" s="49">
        <f>($E$10+$E$16)/12</f>
        <v>402.75</v>
      </c>
      <c r="H40" s="49"/>
      <c r="I40" s="50">
        <f>SUM(I27:I38)</f>
        <v>96.5</v>
      </c>
      <c r="J40" s="52">
        <f>SUM(J27:J38)</f>
        <v>1867.9689732420661</v>
      </c>
    </row>
    <row r="41" spans="1:10">
      <c r="F41" s="12"/>
      <c r="G41" s="12">
        <f>E24+E31/12</f>
        <v>200.32583333333332</v>
      </c>
      <c r="H41" s="12"/>
      <c r="J41" s="14"/>
    </row>
    <row r="42" spans="1:10">
      <c r="J42" s="44"/>
    </row>
    <row r="44" spans="1:10">
      <c r="J44" s="13"/>
    </row>
  </sheetData>
  <mergeCells count="12">
    <mergeCell ref="A3:A4"/>
    <mergeCell ref="F3:I3"/>
    <mergeCell ref="F5:F16"/>
    <mergeCell ref="G5:G16"/>
    <mergeCell ref="H5:H16"/>
    <mergeCell ref="I5:I16"/>
    <mergeCell ref="B3:D3"/>
    <mergeCell ref="A20:D20"/>
    <mergeCell ref="A23:E23"/>
    <mergeCell ref="A25:A26"/>
    <mergeCell ref="F25:J25"/>
    <mergeCell ref="B25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Coste hora</vt:lpstr>
      <vt:lpstr>Coût Horaire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2021-07-05T15:20:51Z</dcterms:created>
  <dcterms:modified xsi:type="dcterms:W3CDTF">2021-07-06T10:01:39Z</dcterms:modified>
</cp:coreProperties>
</file>