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ullon\OneDrive - KPMG\Desktop\TRABAJO\POCTEFA\Webinars\Webinar 2022\"/>
    </mc:Choice>
  </mc:AlternateContent>
  <xr:revisionPtr revIDLastSave="0" documentId="13_ncr:1_{02FF655D-45EA-46B8-9319-016B89B2EA09}" xr6:coauthVersionLast="46" xr6:coauthVersionMax="46" xr10:uidLastSave="{00000000-0000-0000-0000-000000000000}"/>
  <bookViews>
    <workbookView xWindow="28690" yWindow="-110" windowWidth="29020" windowHeight="15820" activeTab="1" xr2:uid="{00000000-000D-0000-FFFF-FFFF00000000}"/>
  </bookViews>
  <sheets>
    <sheet name="Coste hora " sheetId="6" r:id="rId1"/>
    <sheet name="Coste hora (Baja) 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M18" i="6"/>
  <c r="J14" i="7"/>
  <c r="L14" i="7" s="1"/>
  <c r="Q18" i="7"/>
  <c r="O5" i="7"/>
  <c r="O6" i="7"/>
  <c r="O7" i="7"/>
  <c r="P7" i="7" s="1"/>
  <c r="R7" i="7" s="1"/>
  <c r="O8" i="7"/>
  <c r="O9" i="7"/>
  <c r="O11" i="7"/>
  <c r="O12" i="7"/>
  <c r="O13" i="7"/>
  <c r="O14" i="7"/>
  <c r="O15" i="7"/>
  <c r="O16" i="7"/>
  <c r="O4" i="7"/>
  <c r="J16" i="7"/>
  <c r="J5" i="7"/>
  <c r="J6" i="7"/>
  <c r="J7" i="7"/>
  <c r="J8" i="7"/>
  <c r="J9" i="7"/>
  <c r="J11" i="7"/>
  <c r="J12" i="7"/>
  <c r="J13" i="7"/>
  <c r="J15" i="7"/>
  <c r="J4" i="7"/>
  <c r="F18" i="7"/>
  <c r="E18" i="7"/>
  <c r="C18" i="7"/>
  <c r="D18" i="7"/>
  <c r="G18" i="7"/>
  <c r="H18" i="7"/>
  <c r="I18" i="7"/>
  <c r="B18" i="7"/>
  <c r="N18" i="7"/>
  <c r="M18" i="7"/>
  <c r="K16" i="7"/>
  <c r="F16" i="7"/>
  <c r="K15" i="7"/>
  <c r="F15" i="7"/>
  <c r="K14" i="7"/>
  <c r="F14" i="7"/>
  <c r="K13" i="7"/>
  <c r="F13" i="7"/>
  <c r="K12" i="7"/>
  <c r="F12" i="7"/>
  <c r="K11" i="7"/>
  <c r="F11" i="7"/>
  <c r="K9" i="7"/>
  <c r="F9" i="7"/>
  <c r="L9" i="7" s="1"/>
  <c r="K8" i="7"/>
  <c r="F8" i="7"/>
  <c r="K7" i="7"/>
  <c r="F7" i="7"/>
  <c r="L7" i="7" s="1"/>
  <c r="K6" i="7"/>
  <c r="F6" i="7"/>
  <c r="K5" i="7"/>
  <c r="F5" i="7"/>
  <c r="L5" i="7" s="1"/>
  <c r="K4" i="7"/>
  <c r="K18" i="7" s="1"/>
  <c r="F4" i="7"/>
  <c r="G18" i="6"/>
  <c r="E18" i="6"/>
  <c r="D18" i="6"/>
  <c r="C18" i="6"/>
  <c r="B18" i="6"/>
  <c r="J18" i="6"/>
  <c r="I18" i="6"/>
  <c r="K16" i="6"/>
  <c r="F16" i="6"/>
  <c r="H16" i="6" s="1"/>
  <c r="E16" i="6"/>
  <c r="K15" i="6"/>
  <c r="H15" i="6"/>
  <c r="L15" i="6" s="1"/>
  <c r="N15" i="6" s="1"/>
  <c r="F15" i="6"/>
  <c r="E15" i="6"/>
  <c r="K14" i="6"/>
  <c r="F14" i="6"/>
  <c r="H14" i="6" s="1"/>
  <c r="L14" i="6" s="1"/>
  <c r="N14" i="6" s="1"/>
  <c r="E14" i="6"/>
  <c r="K13" i="6"/>
  <c r="H13" i="6"/>
  <c r="L13" i="6" s="1"/>
  <c r="N13" i="6" s="1"/>
  <c r="F13" i="6"/>
  <c r="E13" i="6"/>
  <c r="K12" i="6"/>
  <c r="E12" i="6"/>
  <c r="F12" i="6" s="1"/>
  <c r="H12" i="6" s="1"/>
  <c r="L12" i="6" s="1"/>
  <c r="N12" i="6" s="1"/>
  <c r="K11" i="6"/>
  <c r="H11" i="6"/>
  <c r="F11" i="6"/>
  <c r="E11" i="6"/>
  <c r="K9" i="6"/>
  <c r="E9" i="6"/>
  <c r="F9" i="6" s="1"/>
  <c r="H9" i="6" s="1"/>
  <c r="K8" i="6"/>
  <c r="H8" i="6"/>
  <c r="L8" i="6" s="1"/>
  <c r="N8" i="6" s="1"/>
  <c r="F8" i="6"/>
  <c r="E8" i="6"/>
  <c r="K7" i="6"/>
  <c r="E7" i="6"/>
  <c r="F7" i="6" s="1"/>
  <c r="H7" i="6" s="1"/>
  <c r="L7" i="6" s="1"/>
  <c r="N7" i="6" s="1"/>
  <c r="K6" i="6"/>
  <c r="H6" i="6"/>
  <c r="F6" i="6"/>
  <c r="E6" i="6"/>
  <c r="K5" i="6"/>
  <c r="E5" i="6"/>
  <c r="F5" i="6" s="1"/>
  <c r="H5" i="6" s="1"/>
  <c r="K4" i="6"/>
  <c r="F4" i="6"/>
  <c r="F18" i="6" s="1"/>
  <c r="E4" i="6"/>
  <c r="P14" i="7" l="1"/>
  <c r="R14" i="7" s="1"/>
  <c r="L5" i="6"/>
  <c r="N5" i="6" s="1"/>
  <c r="L6" i="6"/>
  <c r="N6" i="6" s="1"/>
  <c r="L9" i="6"/>
  <c r="N9" i="6" s="1"/>
  <c r="L11" i="6"/>
  <c r="N11" i="6" s="1"/>
  <c r="L16" i="6"/>
  <c r="N16" i="6" s="1"/>
  <c r="K18" i="6"/>
  <c r="O18" i="7"/>
  <c r="L12" i="7"/>
  <c r="P12" i="7" s="1"/>
  <c r="R12" i="7" s="1"/>
  <c r="L16" i="7"/>
  <c r="P5" i="7"/>
  <c r="R5" i="7" s="1"/>
  <c r="P16" i="7"/>
  <c r="R16" i="7" s="1"/>
  <c r="P9" i="7"/>
  <c r="R9" i="7" s="1"/>
  <c r="J18" i="7"/>
  <c r="L4" i="7"/>
  <c r="P4" i="7" s="1"/>
  <c r="R4" i="7" s="1"/>
  <c r="L6" i="7"/>
  <c r="P6" i="7" s="1"/>
  <c r="R6" i="7" s="1"/>
  <c r="L8" i="7"/>
  <c r="P8" i="7" s="1"/>
  <c r="R8" i="7" s="1"/>
  <c r="L11" i="7"/>
  <c r="P11" i="7" s="1"/>
  <c r="R11" i="7" s="1"/>
  <c r="L13" i="7"/>
  <c r="P13" i="7" s="1"/>
  <c r="R13" i="7" s="1"/>
  <c r="L15" i="7"/>
  <c r="P15" i="7" s="1"/>
  <c r="R15" i="7" s="1"/>
  <c r="H18" i="6"/>
  <c r="L4" i="6"/>
  <c r="N4" i="6" s="1"/>
  <c r="N18" i="6" l="1"/>
  <c r="R18" i="7"/>
  <c r="L18" i="7"/>
</calcChain>
</file>

<file path=xl/sharedStrings.xml><?xml version="1.0" encoding="utf-8"?>
<sst xmlns="http://schemas.openxmlformats.org/spreadsheetml/2006/main" count="76" uniqueCount="42">
  <si>
    <t>Periodo</t>
  </si>
  <si>
    <t>TOTAL</t>
  </si>
  <si>
    <t>S Social a cargo de la empresa</t>
  </si>
  <si>
    <t>coste hora mensual</t>
  </si>
  <si>
    <t>prorata paga extra</t>
  </si>
  <si>
    <t>COSTE MENSUAL</t>
  </si>
  <si>
    <t>Paga extra diciembre</t>
  </si>
  <si>
    <t>Paga extra Junio</t>
  </si>
  <si>
    <t>Horas dedicadas al proyecto S/Timesheets</t>
  </si>
  <si>
    <t>Trabajador</t>
  </si>
  <si>
    <t>FBS</t>
  </si>
  <si>
    <t>SALARIO BASE</t>
  </si>
  <si>
    <t>ANTIGÜEDAD</t>
  </si>
  <si>
    <t>Total Devengado</t>
  </si>
  <si>
    <t xml:space="preserve">ENERO </t>
  </si>
  <si>
    <t>FEBRERO</t>
  </si>
  <si>
    <t>MARZO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</si>
  <si>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</si>
  <si>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</si>
  <si>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</si>
  <si>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</si>
  <si>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</si>
  <si>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</si>
  <si>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</si>
  <si>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</si>
  <si>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</si>
  <si>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Conceptos salariales</t>
  </si>
  <si>
    <t>Plus Convenio</t>
  </si>
  <si>
    <t>Mejora Voluntaria absorbible</t>
  </si>
  <si>
    <t>Plus Responsabilidad</t>
  </si>
  <si>
    <t>Prest. Enfermedad Cargo Empresa</t>
  </si>
  <si>
    <t>(1)</t>
  </si>
  <si>
    <r>
      <t xml:space="preserve">TOTAL HORAS S/Convenio o Contrato
1.592h/12 </t>
    </r>
    <r>
      <rPr>
        <b/>
        <i/>
        <sz val="10"/>
        <color theme="1"/>
        <rFont val="Calibri"/>
        <family val="2"/>
        <scheme val="minor"/>
      </rPr>
      <t xml:space="preserve"> </t>
    </r>
  </si>
  <si>
    <t xml:space="preserve">TOTAL HORAS S/TIMESHEETS </t>
  </si>
  <si>
    <r>
      <t xml:space="preserve">Total Horas Base para el Cálculo del Coste Hora </t>
    </r>
    <r>
      <rPr>
        <b/>
        <i/>
        <sz val="10"/>
        <color theme="1"/>
        <rFont val="Calibri"/>
        <family val="2"/>
        <scheme val="minor"/>
      </rPr>
      <t>(1)</t>
    </r>
  </si>
  <si>
    <t>Para el cálculo del coste hora mensual se tendrá en cuenta el mayor entre Total Horas S/Convenio o Contrato y el Total Horas S/Timesheets. En todo caso se prorrateará a 12 meses.</t>
  </si>
  <si>
    <t>COMPLEMENTOS ELEGIBLES SEGÚN CONVENIO</t>
  </si>
  <si>
    <t>Importe a imputar (horas dedicadas *coste hora mensual)</t>
  </si>
  <si>
    <r>
      <t xml:space="preserve">Complemento IT </t>
    </r>
    <r>
      <rPr>
        <b/>
        <i/>
        <sz val="10"/>
        <color theme="1"/>
        <rFont val="Calibri"/>
        <family val="2"/>
        <scheme val="minor"/>
      </rPr>
      <t>(2)</t>
    </r>
  </si>
  <si>
    <r>
      <t xml:space="preserve">Enfermedad
</t>
    </r>
    <r>
      <rPr>
        <b/>
        <i/>
        <sz val="10"/>
        <color theme="1"/>
        <rFont val="Calibri"/>
        <family val="2"/>
        <scheme val="minor"/>
      </rPr>
      <t>(2)</t>
    </r>
  </si>
  <si>
    <t>(2)</t>
  </si>
  <si>
    <t>En caso de bajas laborables estos dos conceptos no son elegibles, ya que no están soportados por la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</si>
</sst>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&quot;€&quot;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</cellStyleXfs>
  <cellXfs count="52">
    <xf numFmtId="0" fontId="0" fillId="0" borderId="0" xfId="0"/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7" fontId="3" fillId="3" borderId="4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8" fillId="3" borderId="3" xfId="0" applyNumberFormat="1" applyFont="1" applyFill="1" applyBorder="1" applyAlignment="1" applyProtection="1">
      <alignment vertical="center" wrapText="1"/>
      <protection locked="0"/>
    </xf>
    <xf numFmtId="165" fontId="8" fillId="3" borderId="1" xfId="0" applyNumberFormat="1" applyFont="1" applyFill="1" applyBorder="1" applyAlignment="1">
      <alignment horizontal="right" vertical="center" wrapText="1"/>
    </xf>
    <xf numFmtId="4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5" fontId="8" fillId="4" borderId="3" xfId="0" applyNumberFormat="1" applyFont="1" applyFill="1" applyBorder="1" applyAlignment="1" applyProtection="1">
      <alignment vertical="center" wrapText="1"/>
      <protection locked="0"/>
    </xf>
    <xf numFmtId="165" fontId="8" fillId="4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1" applyFont="1" applyBorder="1"/>
    <xf numFmtId="164" fontId="11" fillId="0" borderId="1" xfId="1" applyFont="1" applyFill="1" applyBorder="1"/>
    <xf numFmtId="0" fontId="0" fillId="0" borderId="1" xfId="0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8" fillId="5" borderId="3" xfId="0" applyNumberFormat="1" applyFont="1" applyFill="1" applyBorder="1" applyAlignment="1" applyProtection="1">
      <alignment vertical="center" wrapText="1"/>
      <protection locked="0"/>
    </xf>
    <xf numFmtId="164" fontId="0" fillId="5" borderId="1" xfId="1" applyFont="1" applyFill="1" applyBorder="1"/>
    <xf numFmtId="0" fontId="11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right"/>
    </xf>
    <xf numFmtId="2" fontId="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164" fontId="0" fillId="0" borderId="1" xfId="1" applyFont="1" applyBorder="1" applyAlignment="1">
      <alignment horizontal="center"/>
    </xf>
    <xf numFmtId="164" fontId="9" fillId="6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164" fontId="11" fillId="3" borderId="1" xfId="1" applyFont="1" applyFill="1" applyBorder="1"/>
    <xf numFmtId="164" fontId="0" fillId="3" borderId="1" xfId="1" applyFont="1" applyFill="1" applyBorder="1"/>
    <xf numFmtId="164" fontId="0" fillId="3" borderId="1" xfId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1" fillId="3" borderId="1" xfId="0" applyFont="1" applyFill="1" applyBorder="1"/>
    <xf numFmtId="164" fontId="0" fillId="3" borderId="1" xfId="0" applyNumberFormat="1" applyFill="1" applyBorder="1"/>
    <xf numFmtId="164" fontId="6" fillId="6" borderId="1" xfId="0" applyNumberFormat="1" applyFont="1" applyFill="1" applyBorder="1"/>
    <xf numFmtId="164" fontId="9" fillId="3" borderId="1" xfId="1" applyFont="1" applyFill="1" applyBorder="1" applyAlignment="1"/>
    <xf numFmtId="164" fontId="9" fillId="3" borderId="1" xfId="1" applyFont="1" applyFill="1" applyBorder="1" applyAlignment="1">
      <alignment horizontal="center"/>
    </xf>
    <xf numFmtId="166" fontId="9" fillId="3" borderId="1" xfId="1" applyNumberFormat="1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3000000}"/>
    <cellStyle name="Normal 4 2 2" xfId="3" xr:uid="{ADCCE197-EBB4-43C2-96C9-C043771C3F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F4C6-467E-417D-823B-E856B609ECDC}">
  <dimension ref="A1:N21"/>
  <sheetViews>
    <sheetView zoomScale="120" zoomScaleNormal="120" workbookViewId="0">
      <selection activeCell="G24" sqref="G24"/>
    </sheetView>
  </sheetViews>
  <sheetFormatPr defaultColWidth="10.90625" defaultRowHeight="14.5" x14ac:dyDescent="0.35"/>
  <cols>
    <col min="1" max="1" width="18.54296875" customWidth="1"/>
    <col min="2" max="2" width="17.54296875" customWidth="1"/>
    <col min="3" max="3" width="13.81640625" customWidth="1"/>
    <col min="4" max="4" width="15.6328125" customWidth="1"/>
    <col min="5" max="8" width="13.81640625" customWidth="1"/>
    <col min="9" max="9" width="12.1796875" customWidth="1"/>
    <col min="10" max="10" width="12.54296875" customWidth="1"/>
    <col min="11" max="11" width="12.1796875" customWidth="1"/>
    <col min="13" max="13" width="15.1796875" customWidth="1"/>
    <col min="14" max="14" width="15.7265625" customWidth="1"/>
    <col min="15" max="15" width="17.7265625" customWidth="1"/>
    <col min="16" max="16" width="12.453125" bestFit="1" customWidth="1"/>
    <col min="18" max="18" width="18.1796875" customWidth="1"/>
  </cols>
  <sheetData>
    <row r="1" spans="1:14" x14ac:dyDescent="0.35">
      <c r="A1" s="15" t="s">
        <v>9</v>
      </c>
      <c r="B1" s="15" t="s">
        <v>10</v>
      </c>
    </row>
    <row r="2" spans="1:14" x14ac:dyDescent="0.35">
      <c r="A2" s="18"/>
      <c r="B2" s="26" t="s">
        <v>26</v>
      </c>
      <c r="C2" s="26"/>
      <c r="D2" s="26"/>
      <c r="E2" s="19"/>
      <c r="F2" s="19"/>
      <c r="G2" s="19"/>
      <c r="H2" s="20"/>
      <c r="I2" s="25" t="s">
        <v>5</v>
      </c>
      <c r="J2" s="25"/>
      <c r="K2" s="25"/>
      <c r="L2" s="25"/>
      <c r="M2" s="25"/>
      <c r="N2" s="25"/>
    </row>
    <row r="3" spans="1:14" ht="52" x14ac:dyDescent="0.35">
      <c r="A3" s="17" t="s">
        <v>0</v>
      </c>
      <c r="B3" s="5" t="s">
        <v>11</v>
      </c>
      <c r="C3" s="5" t="s">
        <v>12</v>
      </c>
      <c r="D3" s="5" t="s">
        <v>36</v>
      </c>
      <c r="E3" s="5" t="s">
        <v>4</v>
      </c>
      <c r="F3" s="16" t="s">
        <v>13</v>
      </c>
      <c r="G3" s="16" t="s">
        <v>2</v>
      </c>
      <c r="H3" s="21" t="s">
        <v>1</v>
      </c>
      <c r="I3" s="5" t="s">
        <v>32</v>
      </c>
      <c r="J3" s="5" t="s">
        <v>33</v>
      </c>
      <c r="K3" s="5" t="s">
        <v>34</v>
      </c>
      <c r="L3" s="5" t="s">
        <v>3</v>
      </c>
      <c r="M3" s="5" t="s">
        <v>8</v>
      </c>
      <c r="N3" s="5" t="s">
        <v>37</v>
      </c>
    </row>
    <row r="4" spans="1:14" x14ac:dyDescent="0.35">
      <c r="A4" s="1" t="s">
        <v>14</v>
      </c>
      <c r="B4" s="13">
        <v>2204.31</v>
      </c>
      <c r="C4" s="13">
        <v>363.84</v>
      </c>
      <c r="D4" s="13">
        <v>515.83000000000004</v>
      </c>
      <c r="E4" s="14">
        <f t="shared" ref="E4:E9" si="0">+$E$10/6</f>
        <v>594.69166666666672</v>
      </c>
      <c r="F4" s="14">
        <f t="shared" ref="F4:F9" si="1">SUM(B4:E4)</f>
        <v>3678.6716666666666</v>
      </c>
      <c r="G4" s="14">
        <v>1278.01</v>
      </c>
      <c r="H4" s="22">
        <f>+F4+G4</f>
        <v>4956.6816666666664</v>
      </c>
      <c r="I4" s="23">
        <v>132.66666666666666</v>
      </c>
      <c r="J4" s="23">
        <v>132</v>
      </c>
      <c r="K4" s="23">
        <f>+$J$18/12</f>
        <v>135.16666666666666</v>
      </c>
      <c r="L4" s="23">
        <f>+H4/K4</f>
        <v>36.670887792848333</v>
      </c>
      <c r="M4" s="32">
        <v>0</v>
      </c>
      <c r="N4" s="33">
        <f>M4*L4</f>
        <v>0</v>
      </c>
    </row>
    <row r="5" spans="1:14" x14ac:dyDescent="0.35">
      <c r="A5" s="1" t="s">
        <v>15</v>
      </c>
      <c r="B5" s="13">
        <v>2204.31</v>
      </c>
      <c r="C5" s="13">
        <v>363.84</v>
      </c>
      <c r="D5" s="13">
        <v>515.83000000000004</v>
      </c>
      <c r="E5" s="14">
        <f t="shared" si="0"/>
        <v>594.69166666666672</v>
      </c>
      <c r="F5" s="14">
        <f t="shared" si="1"/>
        <v>3678.6716666666666</v>
      </c>
      <c r="G5" s="14">
        <v>1278.01</v>
      </c>
      <c r="H5" s="22">
        <f t="shared" ref="H5:H9" si="2">+F5+G5</f>
        <v>4956.6816666666664</v>
      </c>
      <c r="I5" s="23">
        <v>132.66666666666666</v>
      </c>
      <c r="J5" s="23">
        <v>152</v>
      </c>
      <c r="K5" s="23">
        <f>+$J$18/12</f>
        <v>135.16666666666666</v>
      </c>
      <c r="L5" s="23">
        <f t="shared" ref="L5:L16" si="3">+H5/K5</f>
        <v>36.670887792848333</v>
      </c>
      <c r="M5" s="32">
        <v>0</v>
      </c>
      <c r="N5" s="33">
        <f t="shared" ref="N5:N16" si="4">M5*L5</f>
        <v>0</v>
      </c>
    </row>
    <row r="6" spans="1:14" x14ac:dyDescent="0.35">
      <c r="A6" s="1" t="s">
        <v>16</v>
      </c>
      <c r="B6" s="13">
        <v>2204.31</v>
      </c>
      <c r="C6" s="13">
        <v>363.84</v>
      </c>
      <c r="D6" s="13">
        <v>515.83000000000004</v>
      </c>
      <c r="E6" s="14">
        <f t="shared" si="0"/>
        <v>594.69166666666672</v>
      </c>
      <c r="F6" s="14">
        <f t="shared" si="1"/>
        <v>3678.6716666666666</v>
      </c>
      <c r="G6" s="14">
        <v>1278.01</v>
      </c>
      <c r="H6" s="22">
        <f t="shared" si="2"/>
        <v>4956.6816666666664</v>
      </c>
      <c r="I6" s="23">
        <v>132.66666666666666</v>
      </c>
      <c r="J6" s="23">
        <v>154</v>
      </c>
      <c r="K6" s="23">
        <f>+$J$18/12</f>
        <v>135.16666666666666</v>
      </c>
      <c r="L6" s="23">
        <f t="shared" si="3"/>
        <v>36.670887792848333</v>
      </c>
      <c r="M6" s="32">
        <v>14.25</v>
      </c>
      <c r="N6" s="33">
        <f t="shared" si="4"/>
        <v>522.56015104808876</v>
      </c>
    </row>
    <row r="7" spans="1:14" x14ac:dyDescent="0.35">
      <c r="A7" s="1" t="s">
        <v>17</v>
      </c>
      <c r="B7" s="13">
        <v>2204.31</v>
      </c>
      <c r="C7" s="13">
        <v>363.84</v>
      </c>
      <c r="D7" s="13">
        <v>515.83000000000004</v>
      </c>
      <c r="E7" s="14">
        <f t="shared" si="0"/>
        <v>594.69166666666672</v>
      </c>
      <c r="F7" s="14">
        <f t="shared" si="1"/>
        <v>3678.6716666666666</v>
      </c>
      <c r="G7" s="14">
        <v>1278.01</v>
      </c>
      <c r="H7" s="22">
        <f t="shared" si="2"/>
        <v>4956.6816666666664</v>
      </c>
      <c r="I7" s="23">
        <v>132.66666666666666</v>
      </c>
      <c r="J7" s="23">
        <v>152</v>
      </c>
      <c r="K7" s="23">
        <f>+$J$18/12</f>
        <v>135.16666666666666</v>
      </c>
      <c r="L7" s="23">
        <f t="shared" si="3"/>
        <v>36.670887792848333</v>
      </c>
      <c r="M7" s="32">
        <v>13.75</v>
      </c>
      <c r="N7" s="33">
        <f t="shared" si="4"/>
        <v>504.22470715166457</v>
      </c>
    </row>
    <row r="8" spans="1:14" x14ac:dyDescent="0.35">
      <c r="A8" s="1" t="s">
        <v>18</v>
      </c>
      <c r="B8" s="13">
        <v>2204.31</v>
      </c>
      <c r="C8" s="13">
        <v>363.84</v>
      </c>
      <c r="D8" s="13">
        <v>523.26</v>
      </c>
      <c r="E8" s="14">
        <f t="shared" si="0"/>
        <v>594.69166666666672</v>
      </c>
      <c r="F8" s="14">
        <f t="shared" si="1"/>
        <v>3686.1016666666665</v>
      </c>
      <c r="G8" s="14">
        <v>1278.01</v>
      </c>
      <c r="H8" s="22">
        <f t="shared" si="2"/>
        <v>4964.1116666666667</v>
      </c>
      <c r="I8" s="23">
        <v>132.66666666666666</v>
      </c>
      <c r="J8" s="23">
        <v>152</v>
      </c>
      <c r="K8" s="23">
        <f>+$J$18/12</f>
        <v>135.16666666666666</v>
      </c>
      <c r="L8" s="23">
        <f t="shared" si="3"/>
        <v>36.725856966707774</v>
      </c>
      <c r="M8" s="32">
        <v>19.5</v>
      </c>
      <c r="N8" s="33">
        <f t="shared" si="4"/>
        <v>716.15421085080163</v>
      </c>
    </row>
    <row r="9" spans="1:14" x14ac:dyDescent="0.35">
      <c r="A9" s="1" t="s">
        <v>19</v>
      </c>
      <c r="B9" s="13">
        <v>2204.31</v>
      </c>
      <c r="C9" s="13">
        <v>363.84</v>
      </c>
      <c r="D9" s="13">
        <v>523.26</v>
      </c>
      <c r="E9" s="14">
        <f t="shared" si="0"/>
        <v>594.69166666666672</v>
      </c>
      <c r="F9" s="14">
        <f t="shared" si="1"/>
        <v>3686.1016666666665</v>
      </c>
      <c r="G9" s="14">
        <v>1278.01</v>
      </c>
      <c r="H9" s="22">
        <f t="shared" si="2"/>
        <v>4964.1116666666667</v>
      </c>
      <c r="I9" s="23">
        <v>132.66666666666666</v>
      </c>
      <c r="J9" s="23">
        <v>150</v>
      </c>
      <c r="K9" s="23">
        <f>+$J$18/12</f>
        <v>135.16666666666666</v>
      </c>
      <c r="L9" s="23">
        <f t="shared" si="3"/>
        <v>36.725856966707774</v>
      </c>
      <c r="M9" s="32">
        <v>0</v>
      </c>
      <c r="N9" s="33">
        <f t="shared" si="4"/>
        <v>0</v>
      </c>
    </row>
    <row r="10" spans="1:14" x14ac:dyDescent="0.35">
      <c r="A10" s="10" t="s">
        <v>7</v>
      </c>
      <c r="B10" s="8"/>
      <c r="C10" s="8"/>
      <c r="D10" s="8"/>
      <c r="E10" s="11">
        <v>3568.15</v>
      </c>
      <c r="F10" s="11"/>
      <c r="G10" s="9"/>
      <c r="I10" s="24"/>
      <c r="J10" s="24"/>
      <c r="K10" s="23"/>
      <c r="L10" s="23"/>
      <c r="M10" s="34"/>
      <c r="N10" s="33"/>
    </row>
    <row r="11" spans="1:14" x14ac:dyDescent="0.35">
      <c r="A11" s="1" t="s">
        <v>20</v>
      </c>
      <c r="B11" s="13">
        <v>2250.46</v>
      </c>
      <c r="C11" s="13">
        <v>369.06</v>
      </c>
      <c r="D11" s="13">
        <v>523.26</v>
      </c>
      <c r="E11" s="14">
        <f>+$E$17/6</f>
        <v>603.25333333333333</v>
      </c>
      <c r="F11" s="14">
        <f t="shared" ref="F11:F16" si="5">SUM(B11:E11)</f>
        <v>3746.0333333333328</v>
      </c>
      <c r="G11" s="14">
        <v>1303.25</v>
      </c>
      <c r="H11" s="22">
        <f>+F11+G11</f>
        <v>5049.2833333333328</v>
      </c>
      <c r="I11" s="23">
        <v>132.66666666666666</v>
      </c>
      <c r="J11" s="23">
        <v>150</v>
      </c>
      <c r="K11" s="23">
        <f>+$J$18/12</f>
        <v>135.16666666666666</v>
      </c>
      <c r="L11" s="23">
        <f t="shared" si="3"/>
        <v>37.355980271270035</v>
      </c>
      <c r="M11" s="32">
        <v>0</v>
      </c>
      <c r="N11" s="33">
        <f t="shared" si="4"/>
        <v>0</v>
      </c>
    </row>
    <row r="12" spans="1:14" x14ac:dyDescent="0.35">
      <c r="A12" s="2" t="s">
        <v>21</v>
      </c>
      <c r="B12" s="13">
        <v>2250.46</v>
      </c>
      <c r="C12" s="13">
        <v>369.06</v>
      </c>
      <c r="D12" s="13">
        <v>523.26</v>
      </c>
      <c r="E12" s="14">
        <f t="shared" ref="E12:E16" si="6">+$E$17/6</f>
        <v>603.25333333333333</v>
      </c>
      <c r="F12" s="14">
        <f t="shared" si="5"/>
        <v>3746.0333333333328</v>
      </c>
      <c r="G12" s="14">
        <v>1303.25</v>
      </c>
      <c r="H12" s="22">
        <f t="shared" ref="H12:H16" si="7">+F12+G12</f>
        <v>5049.2833333333328</v>
      </c>
      <c r="I12" s="23">
        <v>132.66666666666666</v>
      </c>
      <c r="J12" s="23">
        <v>0</v>
      </c>
      <c r="K12" s="23">
        <f>+$J$18/12</f>
        <v>135.16666666666666</v>
      </c>
      <c r="L12" s="23">
        <f t="shared" si="3"/>
        <v>37.355980271270035</v>
      </c>
      <c r="M12" s="32">
        <v>12</v>
      </c>
      <c r="N12" s="33">
        <f t="shared" si="4"/>
        <v>448.27176325524044</v>
      </c>
    </row>
    <row r="13" spans="1:14" x14ac:dyDescent="0.35">
      <c r="A13" s="2" t="s">
        <v>22</v>
      </c>
      <c r="B13" s="13">
        <v>2250.46</v>
      </c>
      <c r="C13" s="13">
        <v>369.06</v>
      </c>
      <c r="D13" s="13">
        <v>523.26</v>
      </c>
      <c r="E13" s="14">
        <f t="shared" si="6"/>
        <v>603.25333333333333</v>
      </c>
      <c r="F13" s="14">
        <f t="shared" si="5"/>
        <v>3746.0333333333328</v>
      </c>
      <c r="G13" s="14">
        <v>1303.25</v>
      </c>
      <c r="H13" s="22">
        <f t="shared" si="7"/>
        <v>5049.2833333333328</v>
      </c>
      <c r="I13" s="23">
        <v>132.66666666666666</v>
      </c>
      <c r="J13" s="23">
        <v>148</v>
      </c>
      <c r="K13" s="23">
        <f>+$J$18/12</f>
        <v>135.16666666666666</v>
      </c>
      <c r="L13" s="23">
        <f t="shared" si="3"/>
        <v>37.355980271270035</v>
      </c>
      <c r="M13" s="32">
        <v>0</v>
      </c>
      <c r="N13" s="33">
        <f t="shared" si="4"/>
        <v>0</v>
      </c>
    </row>
    <row r="14" spans="1:14" x14ac:dyDescent="0.35">
      <c r="A14" s="2" t="s">
        <v>23</v>
      </c>
      <c r="B14" s="13">
        <v>2250.46</v>
      </c>
      <c r="C14" s="13">
        <v>369.06</v>
      </c>
      <c r="D14" s="13">
        <v>523.26</v>
      </c>
      <c r="E14" s="14">
        <f t="shared" si="6"/>
        <v>603.25333333333333</v>
      </c>
      <c r="F14" s="14">
        <f t="shared" si="5"/>
        <v>3746.0333333333328</v>
      </c>
      <c r="G14" s="14">
        <v>1303.25</v>
      </c>
      <c r="H14" s="22">
        <f t="shared" si="7"/>
        <v>5049.2833333333328</v>
      </c>
      <c r="I14" s="23">
        <v>132.66666666666666</v>
      </c>
      <c r="J14" s="23">
        <v>153</v>
      </c>
      <c r="K14" s="23">
        <f>+$J$18/12</f>
        <v>135.16666666666666</v>
      </c>
      <c r="L14" s="23">
        <f t="shared" si="3"/>
        <v>37.355980271270035</v>
      </c>
      <c r="M14" s="32">
        <v>25</v>
      </c>
      <c r="N14" s="33">
        <f t="shared" si="4"/>
        <v>933.89950678175092</v>
      </c>
    </row>
    <row r="15" spans="1:14" x14ac:dyDescent="0.35">
      <c r="A15" s="2" t="s">
        <v>24</v>
      </c>
      <c r="B15" s="13">
        <v>2250.46</v>
      </c>
      <c r="C15" s="13">
        <v>369.06</v>
      </c>
      <c r="D15" s="13">
        <v>523.26</v>
      </c>
      <c r="E15" s="14">
        <f t="shared" si="6"/>
        <v>603.25333333333333</v>
      </c>
      <c r="F15" s="14">
        <f t="shared" si="5"/>
        <v>3746.0333333333328</v>
      </c>
      <c r="G15" s="14">
        <v>1303.25</v>
      </c>
      <c r="H15" s="22">
        <f t="shared" si="7"/>
        <v>5049.2833333333328</v>
      </c>
      <c r="I15" s="23">
        <v>132.66666666666666</v>
      </c>
      <c r="J15" s="23">
        <v>151</v>
      </c>
      <c r="K15" s="23">
        <f>+$J$18/12</f>
        <v>135.16666666666666</v>
      </c>
      <c r="L15" s="23">
        <f t="shared" si="3"/>
        <v>37.355980271270035</v>
      </c>
      <c r="M15" s="32">
        <v>7.25</v>
      </c>
      <c r="N15" s="33">
        <f t="shared" si="4"/>
        <v>270.83085696670776</v>
      </c>
    </row>
    <row r="16" spans="1:14" x14ac:dyDescent="0.35">
      <c r="A16" s="2" t="s">
        <v>25</v>
      </c>
      <c r="B16" s="13">
        <v>2250.46</v>
      </c>
      <c r="C16" s="13">
        <v>369.06</v>
      </c>
      <c r="D16" s="13">
        <v>523.26</v>
      </c>
      <c r="E16" s="14">
        <f t="shared" si="6"/>
        <v>603.25333333333333</v>
      </c>
      <c r="F16" s="14">
        <f t="shared" si="5"/>
        <v>3746.0333333333328</v>
      </c>
      <c r="G16" s="14">
        <v>1303.25</v>
      </c>
      <c r="H16" s="22">
        <f t="shared" si="7"/>
        <v>5049.2833333333328</v>
      </c>
      <c r="I16" s="23">
        <v>132.66666666666666</v>
      </c>
      <c r="J16" s="23">
        <v>128</v>
      </c>
      <c r="K16" s="23">
        <f>+$J$18/12</f>
        <v>135.16666666666666</v>
      </c>
      <c r="L16" s="23">
        <f t="shared" si="3"/>
        <v>37.355980271270035</v>
      </c>
      <c r="M16" s="32">
        <v>36.25</v>
      </c>
      <c r="N16" s="33">
        <f t="shared" si="4"/>
        <v>1354.1542848335387</v>
      </c>
    </row>
    <row r="17" spans="1:14" ht="15" customHeight="1" x14ac:dyDescent="0.35">
      <c r="A17" s="10" t="s">
        <v>6</v>
      </c>
      <c r="B17" s="8"/>
      <c r="C17" s="8"/>
      <c r="D17" s="8"/>
      <c r="E17" s="11">
        <v>3619.52</v>
      </c>
      <c r="F17" s="11"/>
      <c r="G17" s="9"/>
      <c r="H17" s="11"/>
      <c r="I17" s="39"/>
      <c r="J17" s="39"/>
      <c r="K17" s="39"/>
      <c r="L17" s="40"/>
      <c r="M17" s="45"/>
      <c r="N17" s="46"/>
    </row>
    <row r="18" spans="1:14" ht="15" thickBot="1" x14ac:dyDescent="0.4">
      <c r="A18" s="3" t="s">
        <v>1</v>
      </c>
      <c r="B18" s="6">
        <f>SUM(B4:B17)-B10-B17</f>
        <v>26728.619999999995</v>
      </c>
      <c r="C18" s="6">
        <f>SUM(C4:C17)-C10-C17</f>
        <v>4397.3999999999996</v>
      </c>
      <c r="D18" s="6">
        <f>SUM(D4:D17)-D10-D17</f>
        <v>6249.4000000000015</v>
      </c>
      <c r="E18" s="6">
        <f>+E10+E17</f>
        <v>7187.67</v>
      </c>
      <c r="F18" s="6">
        <f>SUM(F4:F16)</f>
        <v>44563.09</v>
      </c>
      <c r="G18" s="6">
        <f>SUM(G4:G17)</f>
        <v>15487.560000000001</v>
      </c>
      <c r="H18" s="4">
        <f>SUM(H4:H17)</f>
        <v>60050.65</v>
      </c>
      <c r="I18" s="48">
        <f>SUM(I4:I16)</f>
        <v>1592.0000000000002</v>
      </c>
      <c r="J18" s="48">
        <f>SUM(J4:J16)</f>
        <v>1622</v>
      </c>
      <c r="K18" s="49">
        <f>SUM(K4:K16)</f>
        <v>1622.0000000000002</v>
      </c>
      <c r="L18" s="48"/>
      <c r="M18" s="50">
        <f t="shared" ref="L18:M18" si="8">SUM(M4:M16)</f>
        <v>128</v>
      </c>
      <c r="N18" s="47">
        <f>SUM(N4:N17)</f>
        <v>4750.0954808877923</v>
      </c>
    </row>
    <row r="20" spans="1:14" x14ac:dyDescent="0.35">
      <c r="A20" s="31" t="s">
        <v>31</v>
      </c>
      <c r="B20" s="30" t="s">
        <v>35</v>
      </c>
      <c r="C20" s="30"/>
      <c r="D20" s="30"/>
      <c r="E20" s="30"/>
      <c r="F20" s="30"/>
      <c r="G20" s="30"/>
      <c r="H20" s="30"/>
    </row>
    <row r="21" spans="1:14" x14ac:dyDescent="0.35">
      <c r="B21" s="30"/>
      <c r="C21" s="30"/>
      <c r="D21" s="30"/>
      <c r="E21" s="30"/>
      <c r="F21" s="30"/>
      <c r="G21" s="30"/>
      <c r="H21" s="30"/>
      <c r="J21" s="7"/>
    </row>
  </sheetData>
  <mergeCells count="3">
    <mergeCell ref="B2:D2"/>
    <mergeCell ref="I2:N2"/>
    <mergeCell ref="B20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070C-2C76-46A6-9532-97BF4F817A80}">
  <dimension ref="A1:R23"/>
  <sheetViews>
    <sheetView tabSelected="1" zoomScale="110" zoomScaleNormal="110" workbookViewId="0">
      <selection activeCell="D26" sqref="D26"/>
    </sheetView>
  </sheetViews>
  <sheetFormatPr defaultColWidth="10.90625" defaultRowHeight="14.5" x14ac:dyDescent="0.35"/>
  <cols>
    <col min="1" max="1" width="18.54296875" customWidth="1"/>
    <col min="2" max="2" width="17.54296875" customWidth="1"/>
    <col min="3" max="12" width="13.81640625" customWidth="1"/>
    <col min="13" max="13" width="17.7265625" customWidth="1"/>
    <col min="14" max="14" width="12.453125" bestFit="1" customWidth="1"/>
    <col min="16" max="16" width="16.453125" customWidth="1"/>
  </cols>
  <sheetData>
    <row r="1" spans="1:18" x14ac:dyDescent="0.35">
      <c r="A1" s="15" t="s">
        <v>9</v>
      </c>
      <c r="B1" s="15" t="s">
        <v>10</v>
      </c>
    </row>
    <row r="2" spans="1:18" ht="14.5" customHeight="1" x14ac:dyDescent="0.35">
      <c r="A2" s="18"/>
      <c r="B2" s="26" t="s">
        <v>26</v>
      </c>
      <c r="C2" s="26"/>
      <c r="D2" s="26"/>
      <c r="E2" s="26"/>
      <c r="F2" s="26"/>
      <c r="G2" s="26"/>
      <c r="H2" s="27"/>
      <c r="I2" s="27"/>
      <c r="J2" s="19"/>
      <c r="K2" s="19"/>
      <c r="L2" s="20"/>
      <c r="M2" s="25" t="s">
        <v>5</v>
      </c>
      <c r="N2" s="25"/>
      <c r="O2" s="25"/>
      <c r="P2" s="25"/>
      <c r="Q2" s="25"/>
      <c r="R2" s="25"/>
    </row>
    <row r="3" spans="1:18" ht="78" x14ac:dyDescent="0.35">
      <c r="A3" s="17" t="s">
        <v>0</v>
      </c>
      <c r="B3" s="5" t="s">
        <v>11</v>
      </c>
      <c r="C3" s="5" t="s">
        <v>27</v>
      </c>
      <c r="D3" s="5" t="s">
        <v>28</v>
      </c>
      <c r="E3" s="5" t="s">
        <v>29</v>
      </c>
      <c r="F3" s="5" t="s">
        <v>4</v>
      </c>
      <c r="G3" s="5" t="s">
        <v>30</v>
      </c>
      <c r="H3" s="5" t="s">
        <v>39</v>
      </c>
      <c r="I3" s="5" t="s">
        <v>38</v>
      </c>
      <c r="J3" s="16" t="s">
        <v>13</v>
      </c>
      <c r="K3" s="16" t="s">
        <v>2</v>
      </c>
      <c r="L3" s="21" t="s">
        <v>1</v>
      </c>
      <c r="M3" s="5" t="s">
        <v>32</v>
      </c>
      <c r="N3" s="5" t="s">
        <v>33</v>
      </c>
      <c r="O3" s="5" t="s">
        <v>34</v>
      </c>
      <c r="P3" s="5" t="s">
        <v>3</v>
      </c>
      <c r="Q3" s="5" t="s">
        <v>8</v>
      </c>
      <c r="R3" s="5" t="s">
        <v>37</v>
      </c>
    </row>
    <row r="4" spans="1:18" x14ac:dyDescent="0.35">
      <c r="A4" s="1" t="s">
        <v>14</v>
      </c>
      <c r="B4" s="13">
        <v>1687.02</v>
      </c>
      <c r="C4" s="13">
        <v>175.81</v>
      </c>
      <c r="D4" s="13">
        <v>772.67</v>
      </c>
      <c r="E4" s="13"/>
      <c r="F4" s="14">
        <f>+$F$10/6</f>
        <v>281.16000000000003</v>
      </c>
      <c r="G4" s="13"/>
      <c r="H4" s="13"/>
      <c r="I4" s="13"/>
      <c r="J4" s="14">
        <f>SUM(B4:I4)-H4-I4</f>
        <v>2916.66</v>
      </c>
      <c r="K4" s="14">
        <f>719.47+47+172.33+18.8+6.27</f>
        <v>963.87</v>
      </c>
      <c r="L4" s="22">
        <f>+J4+K4</f>
        <v>3880.5299999999997</v>
      </c>
      <c r="M4" s="23">
        <v>132.66666666666666</v>
      </c>
      <c r="N4" s="23">
        <v>132</v>
      </c>
      <c r="O4" s="23">
        <f>+$N$18/12</f>
        <v>117.58333333333333</v>
      </c>
      <c r="P4" s="36">
        <f>+L4/O4</f>
        <v>33.00238128986534</v>
      </c>
      <c r="Q4" s="32">
        <v>0</v>
      </c>
      <c r="R4" s="33">
        <f>Q4*P4</f>
        <v>0</v>
      </c>
    </row>
    <row r="5" spans="1:18" x14ac:dyDescent="0.35">
      <c r="A5" s="1" t="s">
        <v>15</v>
      </c>
      <c r="B5" s="13">
        <v>1687.02</v>
      </c>
      <c r="C5" s="13">
        <v>175.81</v>
      </c>
      <c r="D5" s="13">
        <v>772.67</v>
      </c>
      <c r="E5" s="13"/>
      <c r="F5" s="14">
        <f t="shared" ref="F5:F9" si="0">+$F$10/6</f>
        <v>281.16000000000003</v>
      </c>
      <c r="G5" s="13"/>
      <c r="H5" s="13"/>
      <c r="I5" s="13"/>
      <c r="J5" s="14">
        <f t="shared" ref="J5:J16" si="1">SUM(B5:I5)-H5-I5</f>
        <v>2916.66</v>
      </c>
      <c r="K5" s="14">
        <f t="shared" ref="K5:K6" si="2">719.47+47+172.33+18.8+6.27</f>
        <v>963.87</v>
      </c>
      <c r="L5" s="22">
        <f t="shared" ref="L5:L9" si="3">+J5+K5</f>
        <v>3880.5299999999997</v>
      </c>
      <c r="M5" s="23">
        <v>132.66666666666666</v>
      </c>
      <c r="N5" s="23">
        <v>152</v>
      </c>
      <c r="O5" s="23">
        <f>+$N$18/12</f>
        <v>117.58333333333333</v>
      </c>
      <c r="P5" s="36">
        <f t="shared" ref="P5:P16" si="4">+L5/O5</f>
        <v>33.00238128986534</v>
      </c>
      <c r="Q5" s="32">
        <v>0</v>
      </c>
      <c r="R5" s="33">
        <f t="shared" ref="R5:R16" si="5">Q5*P5</f>
        <v>0</v>
      </c>
    </row>
    <row r="6" spans="1:18" x14ac:dyDescent="0.35">
      <c r="A6" s="1" t="s">
        <v>16</v>
      </c>
      <c r="B6" s="13">
        <v>1687.02</v>
      </c>
      <c r="C6" s="13">
        <v>175.81</v>
      </c>
      <c r="D6" s="13">
        <v>772.68</v>
      </c>
      <c r="E6" s="13"/>
      <c r="F6" s="14">
        <f t="shared" si="0"/>
        <v>281.16000000000003</v>
      </c>
      <c r="G6" s="13"/>
      <c r="H6" s="13"/>
      <c r="I6" s="13"/>
      <c r="J6" s="14">
        <f t="shared" si="1"/>
        <v>2916.6699999999996</v>
      </c>
      <c r="K6" s="14">
        <f t="shared" si="2"/>
        <v>963.87</v>
      </c>
      <c r="L6" s="22">
        <f t="shared" si="3"/>
        <v>3880.5399999999995</v>
      </c>
      <c r="M6" s="23">
        <v>132.66666666666666</v>
      </c>
      <c r="N6" s="23">
        <v>154</v>
      </c>
      <c r="O6" s="23">
        <f>+$N$18/12</f>
        <v>117.58333333333333</v>
      </c>
      <c r="P6" s="36">
        <f t="shared" si="4"/>
        <v>33.002466335931963</v>
      </c>
      <c r="Q6" s="32">
        <v>14.25</v>
      </c>
      <c r="R6" s="33">
        <f>Q6*P6</f>
        <v>470.2851452870305</v>
      </c>
    </row>
    <row r="7" spans="1:18" x14ac:dyDescent="0.35">
      <c r="A7" s="1" t="s">
        <v>17</v>
      </c>
      <c r="B7" s="13">
        <v>1687.02</v>
      </c>
      <c r="C7" s="13">
        <v>175.81</v>
      </c>
      <c r="D7" s="13">
        <v>906.01</v>
      </c>
      <c r="E7" s="13">
        <v>83.34</v>
      </c>
      <c r="F7" s="14">
        <f t="shared" si="0"/>
        <v>281.16000000000003</v>
      </c>
      <c r="G7" s="13"/>
      <c r="H7" s="13"/>
      <c r="I7" s="13"/>
      <c r="J7" s="14">
        <f t="shared" si="1"/>
        <v>3133.34</v>
      </c>
      <c r="K7" s="14">
        <f t="shared" ref="K7:K12" si="6">739.47+47+172.33+18.8+6.27</f>
        <v>983.87</v>
      </c>
      <c r="L7" s="22">
        <f t="shared" si="3"/>
        <v>4117.21</v>
      </c>
      <c r="M7" s="23">
        <v>132.66666666666666</v>
      </c>
      <c r="N7" s="23">
        <v>152</v>
      </c>
      <c r="O7" s="23">
        <f>+$N$18/12</f>
        <v>117.58333333333333</v>
      </c>
      <c r="P7" s="36">
        <f t="shared" si="4"/>
        <v>35.015251594613751</v>
      </c>
      <c r="Q7" s="32">
        <v>13.75</v>
      </c>
      <c r="R7" s="33">
        <f>Q7*P7</f>
        <v>481.45970942593908</v>
      </c>
    </row>
    <row r="8" spans="1:18" x14ac:dyDescent="0.35">
      <c r="A8" s="1" t="s">
        <v>18</v>
      </c>
      <c r="B8" s="13">
        <v>1687.02</v>
      </c>
      <c r="C8" s="13">
        <v>175.81</v>
      </c>
      <c r="D8" s="13">
        <v>906.01</v>
      </c>
      <c r="E8" s="13">
        <v>83.34</v>
      </c>
      <c r="F8" s="14">
        <f t="shared" si="0"/>
        <v>281.16000000000003</v>
      </c>
      <c r="G8" s="13"/>
      <c r="H8" s="13"/>
      <c r="I8" s="13"/>
      <c r="J8" s="14">
        <f t="shared" si="1"/>
        <v>3133.34</v>
      </c>
      <c r="K8" s="14">
        <f t="shared" si="6"/>
        <v>983.87</v>
      </c>
      <c r="L8" s="22">
        <f t="shared" si="3"/>
        <v>4117.21</v>
      </c>
      <c r="M8" s="23">
        <v>132.66666666666666</v>
      </c>
      <c r="N8" s="23">
        <v>152</v>
      </c>
      <c r="O8" s="23">
        <f>+$N$18/12</f>
        <v>117.58333333333333</v>
      </c>
      <c r="P8" s="36">
        <f t="shared" si="4"/>
        <v>35.015251594613751</v>
      </c>
      <c r="Q8" s="32">
        <v>19.5</v>
      </c>
      <c r="R8" s="33">
        <f>Q8*P8</f>
        <v>682.7974060949681</v>
      </c>
    </row>
    <row r="9" spans="1:18" x14ac:dyDescent="0.35">
      <c r="A9" s="1" t="s">
        <v>19</v>
      </c>
      <c r="B9" s="13">
        <v>1687.02</v>
      </c>
      <c r="C9" s="13">
        <v>175.81</v>
      </c>
      <c r="D9" s="13">
        <v>906.01</v>
      </c>
      <c r="E9" s="13">
        <v>83.34</v>
      </c>
      <c r="F9" s="14">
        <f t="shared" si="0"/>
        <v>281.16000000000003</v>
      </c>
      <c r="G9" s="13"/>
      <c r="H9" s="13"/>
      <c r="I9" s="13"/>
      <c r="J9" s="14">
        <f t="shared" si="1"/>
        <v>3133.34</v>
      </c>
      <c r="K9" s="14">
        <f t="shared" si="6"/>
        <v>983.87</v>
      </c>
      <c r="L9" s="22">
        <f t="shared" si="3"/>
        <v>4117.21</v>
      </c>
      <c r="M9" s="23">
        <v>132.66666666666666</v>
      </c>
      <c r="N9" s="23">
        <v>150</v>
      </c>
      <c r="O9" s="23">
        <f>+$N$18/12</f>
        <v>117.58333333333333</v>
      </c>
      <c r="P9" s="36">
        <f t="shared" si="4"/>
        <v>35.015251594613751</v>
      </c>
      <c r="Q9" s="32">
        <v>0</v>
      </c>
      <c r="R9" s="33">
        <f t="shared" si="5"/>
        <v>0</v>
      </c>
    </row>
    <row r="10" spans="1:18" x14ac:dyDescent="0.35">
      <c r="A10" s="10" t="s">
        <v>7</v>
      </c>
      <c r="B10" s="8"/>
      <c r="C10" s="8"/>
      <c r="D10" s="8"/>
      <c r="E10" s="8"/>
      <c r="F10" s="11">
        <v>1686.96</v>
      </c>
      <c r="G10" s="8"/>
      <c r="H10" s="8"/>
      <c r="I10" s="8"/>
      <c r="J10" s="8"/>
      <c r="K10" s="9"/>
      <c r="L10" s="38"/>
      <c r="M10" s="40"/>
      <c r="N10" s="40"/>
      <c r="O10" s="41"/>
      <c r="P10" s="42"/>
      <c r="Q10" s="43"/>
      <c r="R10" s="44"/>
    </row>
    <row r="11" spans="1:18" x14ac:dyDescent="0.35">
      <c r="A11" s="1" t="s">
        <v>20</v>
      </c>
      <c r="B11" s="13">
        <v>1687.02</v>
      </c>
      <c r="C11" s="13">
        <v>175.81</v>
      </c>
      <c r="D11" s="13">
        <v>906.01</v>
      </c>
      <c r="E11" s="13">
        <v>83.34</v>
      </c>
      <c r="F11" s="14">
        <f>+$F$17/6</f>
        <v>212.93333333333331</v>
      </c>
      <c r="G11" s="13"/>
      <c r="H11" s="13"/>
      <c r="I11" s="13"/>
      <c r="J11" s="14">
        <f t="shared" si="1"/>
        <v>3065.1133333333337</v>
      </c>
      <c r="K11" s="14">
        <f t="shared" si="6"/>
        <v>983.87</v>
      </c>
      <c r="L11" s="22">
        <f>+J11+K11</f>
        <v>4048.9833333333336</v>
      </c>
      <c r="M11" s="23">
        <v>132.66666666666666</v>
      </c>
      <c r="N11" s="23">
        <v>150</v>
      </c>
      <c r="O11" s="23">
        <f>+$N$18/12</f>
        <v>117.58333333333333</v>
      </c>
      <c r="P11" s="36">
        <f t="shared" si="4"/>
        <v>34.435010630758327</v>
      </c>
      <c r="Q11" s="32">
        <v>15</v>
      </c>
      <c r="R11" s="33">
        <f t="shared" si="5"/>
        <v>516.52515946137487</v>
      </c>
    </row>
    <row r="12" spans="1:18" x14ac:dyDescent="0.35">
      <c r="A12" s="2" t="s">
        <v>21</v>
      </c>
      <c r="B12" s="13">
        <v>1687.02</v>
      </c>
      <c r="C12" s="13">
        <v>175.81</v>
      </c>
      <c r="D12" s="13">
        <v>906.01</v>
      </c>
      <c r="E12" s="13">
        <v>83.34</v>
      </c>
      <c r="F12" s="14">
        <f t="shared" ref="F12:F16" si="7">+$F$17/6</f>
        <v>212.93333333333331</v>
      </c>
      <c r="G12" s="13"/>
      <c r="H12" s="13"/>
      <c r="I12" s="13"/>
      <c r="J12" s="14">
        <f t="shared" si="1"/>
        <v>3065.1133333333337</v>
      </c>
      <c r="K12" s="14">
        <f t="shared" si="6"/>
        <v>983.87</v>
      </c>
      <c r="L12" s="22">
        <f t="shared" ref="L12:L16" si="8">+J12+K12</f>
        <v>4048.9833333333336</v>
      </c>
      <c r="M12" s="23">
        <v>132.66666666666666</v>
      </c>
      <c r="N12" s="23">
        <v>0</v>
      </c>
      <c r="O12" s="23">
        <f>+$N$18/12</f>
        <v>117.58333333333333</v>
      </c>
      <c r="P12" s="36">
        <f t="shared" si="4"/>
        <v>34.435010630758327</v>
      </c>
      <c r="Q12" s="32">
        <v>12</v>
      </c>
      <c r="R12" s="33">
        <f>Q12*P12</f>
        <v>413.22012756909993</v>
      </c>
    </row>
    <row r="13" spans="1:18" x14ac:dyDescent="0.35">
      <c r="A13" s="2" t="s">
        <v>22</v>
      </c>
      <c r="B13" s="13">
        <v>1687.02</v>
      </c>
      <c r="C13" s="13">
        <v>175.81</v>
      </c>
      <c r="D13" s="13">
        <v>906.01</v>
      </c>
      <c r="E13" s="13">
        <v>83.34</v>
      </c>
      <c r="F13" s="14">
        <f t="shared" si="7"/>
        <v>212.93333333333331</v>
      </c>
      <c r="G13" s="13"/>
      <c r="H13" s="13"/>
      <c r="I13" s="13"/>
      <c r="J13" s="14">
        <f t="shared" si="1"/>
        <v>3065.1133333333337</v>
      </c>
      <c r="K13" s="14">
        <f>739.47+47+172.33+18.8+6.27</f>
        <v>983.87</v>
      </c>
      <c r="L13" s="22">
        <f t="shared" si="8"/>
        <v>4048.9833333333336</v>
      </c>
      <c r="M13" s="23">
        <v>132.66666666666666</v>
      </c>
      <c r="N13" s="23">
        <v>148</v>
      </c>
      <c r="O13" s="23">
        <f>+$N$18/12</f>
        <v>117.58333333333333</v>
      </c>
      <c r="P13" s="36">
        <f t="shared" si="4"/>
        <v>34.435010630758327</v>
      </c>
      <c r="Q13" s="32">
        <v>0</v>
      </c>
      <c r="R13" s="33">
        <f t="shared" si="5"/>
        <v>0</v>
      </c>
    </row>
    <row r="14" spans="1:18" x14ac:dyDescent="0.35">
      <c r="A14" s="2" t="s">
        <v>23</v>
      </c>
      <c r="B14" s="13">
        <v>736.52</v>
      </c>
      <c r="C14" s="13">
        <v>81.96</v>
      </c>
      <c r="D14" s="13">
        <v>380.45</v>
      </c>
      <c r="E14" s="13">
        <v>36.11</v>
      </c>
      <c r="F14" s="14">
        <f t="shared" si="7"/>
        <v>212.93333333333331</v>
      </c>
      <c r="G14" s="13">
        <v>751.92</v>
      </c>
      <c r="H14" s="28">
        <v>187.98</v>
      </c>
      <c r="I14" s="28">
        <v>502.94</v>
      </c>
      <c r="J14" s="14">
        <f>SUM(B14:I14)-H14-I14</f>
        <v>2199.8933333333334</v>
      </c>
      <c r="K14" s="14">
        <f>739.47+47+172.33+18.8+6.27</f>
        <v>983.87</v>
      </c>
      <c r="L14" s="22">
        <f>+J14+K14</f>
        <v>3183.7633333333333</v>
      </c>
      <c r="M14" s="29">
        <v>55.635806451612901</v>
      </c>
      <c r="N14" s="23">
        <v>72</v>
      </c>
      <c r="O14" s="23">
        <f>+$N$18/12</f>
        <v>117.58333333333333</v>
      </c>
      <c r="P14" s="36">
        <f>+L14/O14</f>
        <v>27.07665485471297</v>
      </c>
      <c r="Q14" s="32">
        <v>12</v>
      </c>
      <c r="R14" s="33">
        <f>Q14*P14</f>
        <v>324.91985825655564</v>
      </c>
    </row>
    <row r="15" spans="1:18" x14ac:dyDescent="0.35">
      <c r="A15" s="2" t="s">
        <v>24</v>
      </c>
      <c r="B15" s="13">
        <v>168.7</v>
      </c>
      <c r="C15" s="13">
        <v>17.579999999999998</v>
      </c>
      <c r="D15" s="13">
        <v>90.6</v>
      </c>
      <c r="E15" s="13">
        <v>8.33</v>
      </c>
      <c r="F15" s="14">
        <f t="shared" si="7"/>
        <v>212.93333333333331</v>
      </c>
      <c r="G15" s="13"/>
      <c r="H15" s="28">
        <v>2083.5700000000002</v>
      </c>
      <c r="I15" s="28">
        <v>578.21</v>
      </c>
      <c r="J15" s="14">
        <f t="shared" si="1"/>
        <v>498.14333333333343</v>
      </c>
      <c r="K15" s="14">
        <f>739.47+47+172.33+18.8+6.27</f>
        <v>983.87</v>
      </c>
      <c r="L15" s="22">
        <f t="shared" si="8"/>
        <v>1482.0133333333333</v>
      </c>
      <c r="M15" s="29">
        <v>13.27</v>
      </c>
      <c r="N15" s="23">
        <v>21</v>
      </c>
      <c r="O15" s="23">
        <f>+$N$18/12</f>
        <v>117.58333333333333</v>
      </c>
      <c r="P15" s="36">
        <f t="shared" si="4"/>
        <v>12.603940467753366</v>
      </c>
      <c r="Q15" s="32">
        <v>0</v>
      </c>
      <c r="R15" s="33">
        <f>Q15*P15</f>
        <v>0</v>
      </c>
    </row>
    <row r="16" spans="1:18" x14ac:dyDescent="0.35">
      <c r="A16" s="2" t="s">
        <v>25</v>
      </c>
      <c r="B16" s="13">
        <v>1699.67</v>
      </c>
      <c r="C16" s="13">
        <v>189.14</v>
      </c>
      <c r="D16" s="13">
        <v>877.93</v>
      </c>
      <c r="E16" s="13">
        <v>83.34</v>
      </c>
      <c r="F16" s="14">
        <f t="shared" si="7"/>
        <v>212.93333333333331</v>
      </c>
      <c r="G16" s="13"/>
      <c r="H16" s="13"/>
      <c r="I16" s="13"/>
      <c r="J16" s="14">
        <f>SUM(B16:I16)-H16-I16</f>
        <v>3063.0133333333333</v>
      </c>
      <c r="K16" s="14">
        <f>857.47+54.5+199.83+21.8+7.27</f>
        <v>1140.8699999999999</v>
      </c>
      <c r="L16" s="22">
        <f t="shared" si="8"/>
        <v>4203.8833333333332</v>
      </c>
      <c r="M16" s="23">
        <v>132.66666666666666</v>
      </c>
      <c r="N16" s="23">
        <v>128</v>
      </c>
      <c r="O16" s="23">
        <f>+$N$18/12</f>
        <v>117.58333333333333</v>
      </c>
      <c r="P16" s="36">
        <f t="shared" si="4"/>
        <v>35.752374202693126</v>
      </c>
      <c r="Q16" s="32">
        <v>36.25</v>
      </c>
      <c r="R16" s="33">
        <f>Q16*P16</f>
        <v>1296.0235648476257</v>
      </c>
    </row>
    <row r="17" spans="1:18" ht="15" customHeight="1" x14ac:dyDescent="0.35">
      <c r="A17" s="10" t="s">
        <v>6</v>
      </c>
      <c r="B17" s="8"/>
      <c r="C17" s="8"/>
      <c r="D17" s="8"/>
      <c r="E17" s="8"/>
      <c r="F17" s="11">
        <v>1277.5999999999999</v>
      </c>
      <c r="G17" s="8"/>
      <c r="H17" s="8"/>
      <c r="I17" s="8"/>
      <c r="J17" s="11"/>
      <c r="K17" s="9"/>
      <c r="L17" s="11"/>
      <c r="M17" s="39"/>
      <c r="N17" s="39"/>
      <c r="O17" s="39"/>
      <c r="P17" s="39"/>
      <c r="Q17" s="39"/>
      <c r="R17" s="39"/>
    </row>
    <row r="18" spans="1:18" ht="15" thickBot="1" x14ac:dyDescent="0.4">
      <c r="A18" s="3" t="s">
        <v>1</v>
      </c>
      <c r="B18" s="6">
        <f>SUM(B4:B17)-B10-B17</f>
        <v>17788.070000000003</v>
      </c>
      <c r="C18" s="6">
        <f t="shared" ref="C18:J18" si="9">SUM(C4:C17)-C10-C17</f>
        <v>1870.9699999999998</v>
      </c>
      <c r="D18" s="6">
        <f t="shared" si="9"/>
        <v>9103.0600000000013</v>
      </c>
      <c r="E18" s="6">
        <f>SUM(E4:E17)-E10-E17</f>
        <v>627.82000000000016</v>
      </c>
      <c r="F18" s="6">
        <f>SUM(F4:F17)-F10-F17</f>
        <v>2964.5600000000009</v>
      </c>
      <c r="G18" s="6">
        <f t="shared" si="9"/>
        <v>751.92</v>
      </c>
      <c r="H18" s="6">
        <f t="shared" si="9"/>
        <v>2271.5500000000002</v>
      </c>
      <c r="I18" s="6">
        <f t="shared" si="9"/>
        <v>1081.1500000000001</v>
      </c>
      <c r="J18" s="6">
        <f t="shared" si="9"/>
        <v>33106.400000000009</v>
      </c>
      <c r="K18" s="6">
        <f>SUM(K4:K17)</f>
        <v>11903.440000000002</v>
      </c>
      <c r="L18" s="4">
        <f>SUM(L4:L17)</f>
        <v>45009.84</v>
      </c>
      <c r="M18" s="49">
        <f>SUM(M4:M16)</f>
        <v>1395.5724731182797</v>
      </c>
      <c r="N18" s="49">
        <f>SUM(N4:N16)</f>
        <v>1411</v>
      </c>
      <c r="O18" s="49">
        <f>SUM(O4:O16)</f>
        <v>1410.9999999999998</v>
      </c>
      <c r="P18" s="51"/>
      <c r="Q18" s="50">
        <f>SUM(Q4:Q16)</f>
        <v>122.75</v>
      </c>
      <c r="R18" s="37">
        <f>SUM(R4:R16)</f>
        <v>4185.2309709425936</v>
      </c>
    </row>
    <row r="19" spans="1:18" x14ac:dyDescent="0.35">
      <c r="L19" s="7"/>
    </row>
    <row r="20" spans="1:18" x14ac:dyDescent="0.35">
      <c r="A20" s="31" t="s">
        <v>31</v>
      </c>
      <c r="B20" s="30" t="s">
        <v>35</v>
      </c>
      <c r="C20" s="30"/>
      <c r="D20" s="30"/>
      <c r="E20" s="30"/>
      <c r="F20" s="30"/>
      <c r="G20" s="30"/>
      <c r="H20" s="30"/>
      <c r="L20" s="12"/>
    </row>
    <row r="21" spans="1:18" x14ac:dyDescent="0.35">
      <c r="B21" s="30"/>
      <c r="C21" s="30"/>
      <c r="D21" s="30"/>
      <c r="E21" s="30"/>
      <c r="F21" s="30"/>
      <c r="G21" s="30"/>
      <c r="H21" s="30"/>
    </row>
    <row r="23" spans="1:18" x14ac:dyDescent="0.35">
      <c r="A23" s="31" t="s">
        <v>40</v>
      </c>
      <c r="B23" s="35" t="s">
        <v>41</v>
      </c>
    </row>
  </sheetData>
  <mergeCells count="3">
    <mergeCell ref="M2:R2"/>
    <mergeCell ref="B2:G2"/>
    <mergeCell ref="B20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Coste hora </vt:lpstr>
      <vt:lpstr>Coste hora (Baja)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Bullon Sanchez-Escobero, Fernando</cp:lastModifiedBy>
  <dcterms:created xsi:type="dcterms:W3CDTF">2021-07-05T15:20:51Z</dcterms:created>
  <dcterms:modified xsi:type="dcterms:W3CDTF">2022-03-07T12:38:18Z</dcterms:modified>
</cp:coreProperties>
</file>